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'Druckversion'!$A$1:$BU$114</definedName>
    <definedName name="_xlnm.Print_Area" localSheetId="0">'Ergebniseingabe'!$A$1:$EA$56</definedName>
  </definedNames>
  <calcPr fullCalcOnLoad="1"/>
</workbook>
</file>

<file path=xl/sharedStrings.xml><?xml version="1.0" encoding="utf-8"?>
<sst xmlns="http://schemas.openxmlformats.org/spreadsheetml/2006/main" count="117" uniqueCount="37">
  <si>
    <t>Vereinslogo</t>
  </si>
  <si>
    <t>D-Jugend Hallenkreismeisterschaft</t>
  </si>
  <si>
    <t>in Kellinghusen</t>
  </si>
  <si>
    <t>Uhrzeit:</t>
  </si>
  <si>
    <t>Uhr</t>
  </si>
  <si>
    <t>Spielzeit:</t>
  </si>
  <si>
    <t>x</t>
  </si>
  <si>
    <t>Wechselzeit:</t>
  </si>
  <si>
    <t>Teilnehmende Mannschaften</t>
  </si>
  <si>
    <t>Mannschaften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</si>
  <si>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</si>
  <si>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</si>
  <si>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</si>
  <si>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</si>
  <si>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</si>
  <si>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</si>
  <si>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</si>
  <si>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</si>
  <si>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</si>
  <si>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</si>
  <si>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</si>
  <si>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</si>
  <si>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</si>
  <si>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</si>
  <si>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1x</t>
  </si>
  <si>
    <t>+</t>
  </si>
  <si>
    <t>Punkte</t>
  </si>
  <si>
    <t>diff.</t>
  </si>
  <si>
    <t>Spiele</t>
  </si>
  <si>
    <t>TSV Heiligenstedten</t>
  </si>
  <si>
    <t>Alemania Wilster</t>
  </si>
  <si>
    <t>ETSV Fortuna Glückstadt</t>
  </si>
  <si>
    <t>TSV Brokstedt</t>
  </si>
  <si>
    <t>SG Breitenburg</t>
  </si>
  <si>
    <t>TSV Oldendorf</t>
  </si>
  <si>
    <t>MTSV Hohenwestedt</t>
  </si>
  <si>
    <t>SG Störtal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</si>
</sst>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\;;;"/>
    <numFmt numFmtId="168" formatCode="0&quot; :&quot;"/>
    <numFmt numFmtId="169" formatCode="0\."/>
  </numFmts>
  <fonts count="67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66" fontId="15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65" fontId="1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2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5" fillId="33" borderId="21" xfId="0" applyFont="1" applyFill="1" applyBorder="1" applyAlignment="1" applyProtection="1">
      <alignment horizontal="center" vertical="center"/>
      <protection hidden="1"/>
    </xf>
    <xf numFmtId="0" fontId="15" fillId="33" borderId="22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20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168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20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6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20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shrinkToFit="1"/>
      <protection hidden="1"/>
    </xf>
    <xf numFmtId="168" fontId="0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24" fillId="34" borderId="22" xfId="0" applyFont="1" applyFill="1" applyBorder="1" applyAlignment="1" applyProtection="1">
      <alignment horizontal="center" textRotation="90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4" fillId="34" borderId="35" xfId="0" applyFont="1" applyFill="1" applyBorder="1" applyAlignment="1" applyProtection="1">
      <alignment horizontal="center" textRotation="90"/>
      <protection hidden="1"/>
    </xf>
    <xf numFmtId="0" fontId="15" fillId="34" borderId="36" xfId="0" applyFont="1" applyFill="1" applyBorder="1" applyAlignment="1" applyProtection="1">
      <alignment horizontal="center" vertical="center" shrinkToFit="1"/>
      <protection hidden="1"/>
    </xf>
    <xf numFmtId="0" fontId="15" fillId="34" borderId="37" xfId="0" applyFont="1" applyFill="1" applyBorder="1" applyAlignment="1" applyProtection="1">
      <alignment horizontal="center" vertical="center"/>
      <protection hidden="1"/>
    </xf>
    <xf numFmtId="0" fontId="15" fillId="34" borderId="22" xfId="0" applyFont="1" applyFill="1" applyBorder="1" applyAlignment="1" applyProtection="1">
      <alignment horizontal="center" vertical="center"/>
      <protection hidden="1"/>
    </xf>
    <xf numFmtId="0" fontId="24" fillId="34" borderId="21" xfId="0" applyFont="1" applyFill="1" applyBorder="1" applyAlignment="1" applyProtection="1">
      <alignment horizontal="center" textRotation="90"/>
      <protection hidden="1"/>
    </xf>
    <xf numFmtId="0" fontId="15" fillId="34" borderId="35" xfId="0" applyFont="1" applyFill="1" applyBorder="1" applyAlignment="1" applyProtection="1">
      <alignment horizontal="center" vertical="center"/>
      <protection hidden="1"/>
    </xf>
    <xf numFmtId="169" fontId="24" fillId="0" borderId="38" xfId="0" applyNumberFormat="1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left" vertical="center" shrinkToFit="1"/>
      <protection hidden="1"/>
    </xf>
    <xf numFmtId="0" fontId="24" fillId="33" borderId="38" xfId="0" applyFont="1" applyFill="1" applyBorder="1" applyAlignment="1" applyProtection="1">
      <alignment horizontal="center" vertical="center" shrinkToFit="1"/>
      <protection hidden="1"/>
    </xf>
    <xf numFmtId="0" fontId="24" fillId="0" borderId="40" xfId="0" applyFont="1" applyFill="1" applyBorder="1" applyAlignment="1" applyProtection="1">
      <alignment horizontal="center" vertical="center" shrinkToFit="1"/>
      <protection hidden="1"/>
    </xf>
    <xf numFmtId="0" fontId="24" fillId="0" borderId="39" xfId="0" applyFont="1" applyFill="1" applyBorder="1" applyAlignment="1" applyProtection="1">
      <alignment horizontal="center" vertical="center" shrinkToFit="1"/>
      <protection hidden="1"/>
    </xf>
    <xf numFmtId="0" fontId="24" fillId="0" borderId="38" xfId="0" applyFont="1" applyFill="1" applyBorder="1" applyAlignment="1" applyProtection="1">
      <alignment horizontal="center" vertical="center" shrinkToFit="1"/>
      <protection hidden="1"/>
    </xf>
    <xf numFmtId="0" fontId="24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 shrinkToFit="1"/>
      <protection hidden="1"/>
    </xf>
    <xf numFmtId="169" fontId="24" fillId="0" borderId="42" xfId="0" applyNumberFormat="1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left" vertical="center" shrinkToFit="1"/>
      <protection hidden="1"/>
    </xf>
    <xf numFmtId="0" fontId="24" fillId="0" borderId="44" xfId="0" applyFont="1" applyFill="1" applyBorder="1" applyAlignment="1" applyProtection="1">
      <alignment horizontal="center" vertical="center" shrinkToFit="1"/>
      <protection hidden="1"/>
    </xf>
    <xf numFmtId="0" fontId="24" fillId="33" borderId="28" xfId="0" applyFont="1" applyFill="1" applyBorder="1" applyAlignment="1" applyProtection="1">
      <alignment horizontal="center" vertical="center" shrinkToFit="1"/>
      <protection hidden="1"/>
    </xf>
    <xf numFmtId="0" fontId="24" fillId="0" borderId="28" xfId="0" applyFont="1" applyFill="1" applyBorder="1" applyAlignment="1" applyProtection="1">
      <alignment horizontal="center" vertical="center" shrinkToFit="1"/>
      <protection hidden="1"/>
    </xf>
    <xf numFmtId="0" fontId="24" fillId="0" borderId="43" xfId="0" applyFont="1" applyFill="1" applyBorder="1" applyAlignment="1" applyProtection="1">
      <alignment horizontal="center" vertical="center" shrinkToFit="1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 shrinkToFit="1"/>
      <protection hidden="1"/>
    </xf>
    <xf numFmtId="169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left" vertical="center" shrinkToFit="1"/>
      <protection hidden="1"/>
    </xf>
    <xf numFmtId="0" fontId="24" fillId="0" borderId="46" xfId="0" applyFont="1" applyFill="1" applyBorder="1" applyAlignment="1" applyProtection="1">
      <alignment horizontal="center" vertical="center" shrinkToFit="1"/>
      <protection hidden="1"/>
    </xf>
    <xf numFmtId="0" fontId="24" fillId="0" borderId="31" xfId="0" applyFont="1" applyFill="1" applyBorder="1" applyAlignment="1" applyProtection="1">
      <alignment horizontal="center" vertical="center" shrinkToFit="1"/>
      <protection hidden="1"/>
    </xf>
    <xf numFmtId="0" fontId="24" fillId="33" borderId="47" xfId="0" applyFont="1" applyFill="1" applyBorder="1" applyAlignment="1" applyProtection="1">
      <alignment horizontal="center" vertical="center" shrinkToFit="1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1" fontId="24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4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20" fontId="15" fillId="0" borderId="0" xfId="0" applyNumberFormat="1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horizontal="left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15" fillId="0" borderId="24" xfId="0" applyFont="1" applyFill="1" applyBorder="1" applyAlignment="1" applyProtection="1">
      <alignment horizontal="center" vertical="center"/>
      <protection hidden="1"/>
    </xf>
    <xf numFmtId="20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15" fillId="0" borderId="26" xfId="0" applyFont="1" applyFill="1" applyBorder="1" applyAlignment="1" applyProtection="1">
      <alignment horizontal="left" vertical="center" shrinkToFit="1"/>
      <protection hidden="1"/>
    </xf>
    <xf numFmtId="0" fontId="15" fillId="0" borderId="25" xfId="0" applyFont="1" applyFill="1" applyBorder="1" applyAlignment="1" applyProtection="1">
      <alignment horizontal="left" vertical="center" shrinkToFit="1"/>
      <protection hidden="1"/>
    </xf>
    <xf numFmtId="168" fontId="24" fillId="0" borderId="26" xfId="0" applyNumberFormat="1" applyFont="1" applyFill="1" applyBorder="1" applyAlignment="1" applyProtection="1">
      <alignment horizontal="right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0" fontId="15" fillId="0" borderId="29" xfId="0" applyFont="1" applyFill="1" applyBorder="1" applyAlignment="1" applyProtection="1">
      <alignment horizontal="left" vertical="center" shrinkToFit="1"/>
      <protection hidden="1"/>
    </xf>
    <xf numFmtId="0" fontId="15" fillId="0" borderId="28" xfId="0" applyFont="1" applyFill="1" applyBorder="1" applyAlignment="1" applyProtection="1">
      <alignment horizontal="left" vertical="center" shrinkToFit="1"/>
      <protection hidden="1"/>
    </xf>
    <xf numFmtId="168" fontId="24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12" xfId="0" applyFont="1" applyFill="1" applyBorder="1" applyAlignment="1" applyProtection="1">
      <alignment horizontal="left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20" fontId="15" fillId="0" borderId="28" xfId="0" applyNumberFormat="1" applyFont="1" applyFill="1" applyBorder="1" applyAlignment="1" applyProtection="1">
      <alignment horizontal="center" vertical="center"/>
      <protection hidden="1"/>
    </xf>
    <xf numFmtId="0" fontId="15" fillId="0" borderId="30" xfId="0" applyFont="1" applyFill="1" applyBorder="1" applyAlignment="1" applyProtection="1">
      <alignment horizontal="center" vertical="center"/>
      <protection hidden="1"/>
    </xf>
    <xf numFmtId="20" fontId="15" fillId="0" borderId="31" xfId="0" applyNumberFormat="1" applyFont="1" applyFill="1" applyBorder="1" applyAlignment="1" applyProtection="1">
      <alignment horizontal="center" vertical="center"/>
      <protection hidden="1"/>
    </xf>
    <xf numFmtId="0" fontId="15" fillId="0" borderId="32" xfId="0" applyFont="1" applyFill="1" applyBorder="1" applyAlignment="1" applyProtection="1">
      <alignment horizontal="left" vertical="center" shrinkToFit="1"/>
      <protection hidden="1"/>
    </xf>
    <xf numFmtId="0" fontId="15" fillId="0" borderId="31" xfId="0" applyFont="1" applyFill="1" applyBorder="1" applyAlignment="1" applyProtection="1">
      <alignment horizontal="left" vertical="center" shrinkToFit="1"/>
      <protection hidden="1"/>
    </xf>
    <xf numFmtId="168" fontId="24" fillId="0" borderId="32" xfId="0" applyNumberFormat="1" applyFont="1" applyFill="1" applyBorder="1" applyAlignment="1" applyProtection="1">
      <alignment horizontal="right" vertical="center"/>
      <protection hidden="1"/>
    </xf>
    <xf numFmtId="0" fontId="24" fillId="0" borderId="16" xfId="0" applyFont="1" applyFill="1" applyBorder="1" applyAlignment="1" applyProtection="1">
      <alignment horizontal="left" vertical="center"/>
      <protection hidden="1"/>
    </xf>
    <xf numFmtId="0" fontId="15" fillId="0" borderId="48" xfId="0" applyFont="1" applyFill="1" applyBorder="1" applyAlignment="1" applyProtection="1">
      <alignment horizontal="left" vertical="center" shrinkToFit="1"/>
      <protection hidden="1"/>
    </xf>
    <xf numFmtId="0" fontId="15" fillId="0" borderId="40" xfId="0" applyFont="1" applyFill="1" applyBorder="1" applyAlignment="1" applyProtection="1">
      <alignment horizontal="left" vertical="center" shrinkToFit="1"/>
      <protection hidden="1"/>
    </xf>
    <xf numFmtId="0" fontId="15" fillId="0" borderId="33" xfId="0" applyFont="1" applyFill="1" applyBorder="1" applyAlignment="1" applyProtection="1">
      <alignment horizontal="center" vertical="center"/>
      <protection hidden="1"/>
    </xf>
    <xf numFmtId="0" fontId="15" fillId="0" borderId="34" xfId="0" applyFont="1" applyFill="1" applyBorder="1" applyAlignment="1" applyProtection="1">
      <alignment horizontal="center" vertical="center"/>
      <protection hidden="1"/>
    </xf>
    <xf numFmtId="0" fontId="15" fillId="34" borderId="21" xfId="0" applyFont="1" applyFill="1" applyBorder="1" applyAlignment="1" applyProtection="1">
      <alignment horizontal="center" vertical="center" shrinkToFit="1"/>
      <protection hidden="1"/>
    </xf>
    <xf numFmtId="169" fontId="15" fillId="0" borderId="38" xfId="0" applyNumberFormat="1" applyFont="1" applyFill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horizontal="left" vertical="center" shrinkToFit="1"/>
      <protection hidden="1"/>
    </xf>
    <xf numFmtId="0" fontId="24" fillId="33" borderId="38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15" fillId="0" borderId="38" xfId="0" applyFont="1" applyFill="1" applyBorder="1" applyAlignment="1" applyProtection="1">
      <alignment horizontal="center" vertical="center" shrinkToFit="1"/>
      <protection hidden="1"/>
    </xf>
    <xf numFmtId="0" fontId="15" fillId="0" borderId="25" xfId="0" applyFont="1" applyFill="1" applyBorder="1" applyAlignment="1" applyProtection="1">
      <alignment horizontal="center" vertical="center" shrinkToFit="1"/>
      <protection hidden="1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15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9" xfId="0" applyFont="1" applyFill="1" applyBorder="1" applyAlignment="1" applyProtection="1">
      <alignment horizontal="center" vertical="center" shrinkToFit="1"/>
      <protection hidden="1"/>
    </xf>
    <xf numFmtId="169" fontId="15" fillId="0" borderId="44" xfId="0" applyNumberFormat="1" applyFont="1" applyFill="1" applyBorder="1" applyAlignment="1" applyProtection="1">
      <alignment horizontal="center" vertical="center"/>
      <protection hidden="1"/>
    </xf>
    <xf numFmtId="0" fontId="15" fillId="0" borderId="43" xfId="0" applyFont="1" applyFill="1" applyBorder="1" applyAlignment="1" applyProtection="1">
      <alignment horizontal="left" vertical="center" shrinkToFit="1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0" fontId="24" fillId="33" borderId="28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15" fillId="0" borderId="44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1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3" xfId="0" applyFont="1" applyFill="1" applyBorder="1" applyAlignment="1" applyProtection="1">
      <alignment horizontal="center" vertical="center" shrinkToFit="1"/>
      <protection hidden="1"/>
    </xf>
    <xf numFmtId="169" fontId="15" fillId="0" borderId="46" xfId="0" applyNumberFormat="1" applyFont="1" applyFill="1" applyBorder="1" applyAlignment="1" applyProtection="1">
      <alignment horizontal="center" vertical="center"/>
      <protection hidden="1"/>
    </xf>
    <xf numFmtId="0" fontId="15" fillId="0" borderId="47" xfId="0" applyFont="1" applyFill="1" applyBorder="1" applyAlignment="1" applyProtection="1">
      <alignment horizontal="left" vertical="center" shrinkToFit="1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33" borderId="47" xfId="0" applyFont="1" applyFill="1" applyBorder="1" applyAlignment="1" applyProtection="1">
      <alignment horizontal="center" vertical="center"/>
      <protection hidden="1"/>
    </xf>
    <xf numFmtId="0" fontId="15" fillId="0" borderId="46" xfId="0" applyFont="1" applyFill="1" applyBorder="1" applyAlignment="1" applyProtection="1">
      <alignment horizontal="center" vertical="center" shrinkToFit="1"/>
      <protection hidden="1"/>
    </xf>
    <xf numFmtId="0" fontId="15" fillId="0" borderId="31" xfId="0" applyFont="1" applyFill="1" applyBorder="1" applyAlignment="1" applyProtection="1">
      <alignment horizontal="center" vertical="center" shrinkToFit="1"/>
      <protection hidden="1"/>
    </xf>
    <xf numFmtId="0" fontId="15" fillId="0" borderId="32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1" fontId="15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7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6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/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133350</xdr:colOff>
      <xdr:row>0</xdr:row>
      <xdr:rowOff>0</xdr:rowOff>
    </xdr:from>
    <xdr:to>
      <xdr:col>58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3144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95"/>
  <sheetViews>
    <sheetView showGridLines="0" showRowColHeaders="0" tabSelected="1" zoomScalePageLayoutView="0" workbookViewId="0" topLeftCell="A52">
      <selection activeCell="BC49" sqref="BC49:BD49"/>
    </sheetView>
  </sheetViews>
  <sheetFormatPr defaultColWidth="0" defaultRowHeight="12.75" zeroHeight="1"/>
  <cols>
    <col min="1" max="61" width="2.140625" style="1" customWidth="1"/>
    <col min="62" max="64" width="2.140625" style="2" customWidth="1"/>
    <col min="65" max="73" width="2.140625" style="1" customWidth="1"/>
    <col min="74" max="86" width="0" style="1" hidden="1" customWidth="1"/>
    <col min="87" max="88" width="0" style="3" hidden="1" customWidth="1"/>
    <col min="89" max="108" width="0" style="4" hidden="1" customWidth="1"/>
    <col min="109" max="16384" width="0" style="5" hidden="1" customWidth="1"/>
  </cols>
  <sheetData>
    <row r="1" ht="7.5" customHeight="1"/>
    <row r="2" spans="1:86" ht="33">
      <c r="A2" s="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6"/>
      <c r="AV2" s="6"/>
      <c r="AW2" s="6"/>
      <c r="AX2" s="6"/>
      <c r="AY2" s="6"/>
      <c r="AZ2" s="6"/>
      <c r="BA2" s="6"/>
      <c r="BB2" s="6"/>
      <c r="BC2" s="7"/>
      <c r="BD2" s="7"/>
      <c r="BE2" s="6"/>
      <c r="BF2" s="6"/>
      <c r="BG2" s="6"/>
      <c r="BH2" s="6"/>
      <c r="BI2" s="6"/>
      <c r="BJ2" s="8"/>
      <c r="BK2" s="8"/>
      <c r="BL2" s="8"/>
      <c r="BM2" s="9"/>
      <c r="BN2" s="9"/>
      <c r="BO2" s="9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2:108" s="10" customFormat="1" ht="27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Y3" s="108" t="s">
        <v>0</v>
      </c>
      <c r="AZ3" s="108"/>
      <c r="BA3" s="108"/>
      <c r="BB3" s="108"/>
      <c r="BC3" s="108"/>
      <c r="BD3" s="108"/>
      <c r="BE3" s="108"/>
      <c r="BF3" s="108"/>
      <c r="BG3" s="108"/>
      <c r="BH3" s="108"/>
      <c r="BJ3" s="11"/>
      <c r="BK3" s="11"/>
      <c r="BL3" s="11"/>
      <c r="BM3" s="12"/>
      <c r="BN3" s="12"/>
      <c r="BO3" s="12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2:108" s="16" customFormat="1" ht="20.25" customHeight="1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BC4" s="17"/>
      <c r="BD4" s="17"/>
      <c r="BJ4" s="18"/>
      <c r="BK4" s="18"/>
      <c r="BL4" s="18"/>
      <c r="BM4" s="19"/>
      <c r="BN4" s="19"/>
      <c r="BO4" s="19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20"/>
      <c r="CJ4" s="20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44:108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20"/>
      <c r="CJ5" s="20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2:108" s="22" customFormat="1" ht="15">
      <c r="B6" s="110">
        <v>42386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23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4"/>
      <c r="BJ6" s="25"/>
      <c r="BK6" s="25"/>
      <c r="BL6" s="25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6"/>
      <c r="CJ6" s="26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44:108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8"/>
      <c r="BK7" s="18"/>
      <c r="BL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2:108" s="22" customFormat="1" ht="15">
      <c r="B8" s="111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28"/>
      <c r="AV8" s="28"/>
      <c r="AW8" s="28"/>
      <c r="AX8" s="28"/>
      <c r="AY8" s="28"/>
      <c r="AZ8" s="28"/>
      <c r="BA8" s="28"/>
      <c r="BB8" s="28"/>
      <c r="BC8" s="29"/>
      <c r="BD8" s="29"/>
      <c r="BE8" s="28"/>
      <c r="BF8" s="28"/>
      <c r="BG8" s="28"/>
      <c r="BH8" s="28"/>
      <c r="BI8" s="28"/>
      <c r="BJ8" s="25"/>
      <c r="BK8" s="25"/>
      <c r="BL8" s="25"/>
      <c r="BM8" s="24"/>
      <c r="BN8" s="24"/>
      <c r="BO8" s="24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6"/>
      <c r="CJ8" s="2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62:108" s="16" customFormat="1" ht="6" customHeight="1">
      <c r="BJ9" s="30"/>
      <c r="BK9" s="30"/>
      <c r="BL9" s="30"/>
      <c r="CI9" s="20"/>
      <c r="CJ9" s="20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3:109" s="28" customFormat="1" ht="15">
      <c r="C10" s="112" t="s">
        <v>3</v>
      </c>
      <c r="D10" s="112"/>
      <c r="E10" s="112"/>
      <c r="F10" s="112"/>
      <c r="G10" s="112"/>
      <c r="H10" s="112"/>
      <c r="I10" s="117">
        <v>0.4166666666666667</v>
      </c>
      <c r="J10" s="117"/>
      <c r="K10" s="117"/>
      <c r="L10" s="117"/>
      <c r="M10" s="28" t="s">
        <v>4</v>
      </c>
      <c r="U10" s="31" t="s">
        <v>5</v>
      </c>
      <c r="V10" s="111">
        <v>1</v>
      </c>
      <c r="W10" s="111"/>
      <c r="X10" s="32" t="s">
        <v>6</v>
      </c>
      <c r="Y10" s="105">
        <v>10</v>
      </c>
      <c r="Z10" s="105"/>
      <c r="AA10" s="105"/>
      <c r="AB10" s="105"/>
      <c r="AC10" s="105"/>
      <c r="AD10" s="104">
        <f>IF(V10=2,"Halbzeit:","")</f>
      </c>
      <c r="AE10" s="104"/>
      <c r="AF10" s="104"/>
      <c r="AG10" s="104"/>
      <c r="AH10" s="104"/>
      <c r="AI10" s="104"/>
      <c r="AJ10" s="105"/>
      <c r="AK10" s="105"/>
      <c r="AL10" s="105"/>
      <c r="AM10" s="105"/>
      <c r="AN10" s="105"/>
      <c r="AO10" s="112" t="s">
        <v>7</v>
      </c>
      <c r="AP10" s="112"/>
      <c r="AQ10" s="112"/>
      <c r="AR10" s="112"/>
      <c r="AS10" s="112"/>
      <c r="AT10" s="112"/>
      <c r="AU10" s="112"/>
      <c r="AV10" s="112"/>
      <c r="AW10" s="112"/>
      <c r="AX10" s="113">
        <v>1</v>
      </c>
      <c r="AY10" s="113"/>
      <c r="AZ10" s="113"/>
      <c r="BA10" s="113"/>
      <c r="BB10" s="113"/>
      <c r="BC10" s="33"/>
      <c r="BD10" s="33"/>
      <c r="BE10" s="34"/>
      <c r="BF10" s="34"/>
      <c r="BG10" s="35"/>
      <c r="BH10" s="35"/>
      <c r="BI10" s="35"/>
      <c r="BJ10" s="36"/>
      <c r="BK10" s="36"/>
      <c r="BL10" s="36"/>
      <c r="BM10" s="35"/>
      <c r="BN10" s="37"/>
      <c r="BO10" s="37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8"/>
      <c r="DD10" s="38"/>
      <c r="DE10" s="38"/>
    </row>
    <row r="11" ht="18" customHeight="1"/>
    <row r="12" ht="6" customHeight="1"/>
    <row r="13" spans="3:108" s="22" customFormat="1" ht="15">
      <c r="C13" s="39" t="s">
        <v>8</v>
      </c>
      <c r="BJ13" s="40"/>
      <c r="BK13" s="40"/>
      <c r="BL13" s="40"/>
      <c r="CI13" s="26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ht="7.5" customHeight="1"/>
    <row r="15" spans="3:108" ht="18" customHeight="1">
      <c r="C15" s="5"/>
      <c r="D15" s="5"/>
      <c r="E15" s="114" t="s">
        <v>9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5"/>
      <c r="AA15" s="5"/>
      <c r="AB15" s="5"/>
      <c r="AC15" s="5"/>
      <c r="AD15" s="5"/>
      <c r="AE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J15" s="1"/>
      <c r="BK15" s="1"/>
      <c r="BL15" s="1"/>
      <c r="BN15" s="41"/>
      <c r="BO15" s="8"/>
      <c r="CI15" s="4"/>
      <c r="CJ15" s="4"/>
      <c r="DB15" s="5"/>
      <c r="DC15" s="5"/>
      <c r="DD15" s="5"/>
    </row>
    <row r="16" spans="1:108" ht="18" customHeight="1">
      <c r="A16" s="5"/>
      <c r="B16" s="5"/>
      <c r="C16" s="5"/>
      <c r="D16" s="42">
        <v>1</v>
      </c>
      <c r="E16" s="115" t="s">
        <v>29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41"/>
      <c r="BM16" s="8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4"/>
      <c r="CH16" s="4"/>
      <c r="CI16" s="4"/>
      <c r="CJ16" s="4"/>
      <c r="CZ16" s="5"/>
      <c r="DA16" s="5"/>
      <c r="DB16" s="5"/>
      <c r="DC16" s="5"/>
      <c r="DD16" s="5"/>
    </row>
    <row r="17" spans="1:108" ht="18" customHeight="1">
      <c r="A17" s="5"/>
      <c r="B17" s="5"/>
      <c r="C17" s="5"/>
      <c r="D17" s="42">
        <v>2</v>
      </c>
      <c r="E17" s="116" t="s">
        <v>33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41"/>
      <c r="BM17" s="8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4"/>
      <c r="CH17" s="4"/>
      <c r="CI17" s="4"/>
      <c r="CJ17" s="4"/>
      <c r="CZ17" s="5"/>
      <c r="DA17" s="5"/>
      <c r="DB17" s="5"/>
      <c r="DC17" s="5"/>
      <c r="DD17" s="5"/>
    </row>
    <row r="18" spans="1:108" ht="18" customHeight="1">
      <c r="A18" s="5"/>
      <c r="B18" s="5"/>
      <c r="C18" s="5"/>
      <c r="D18" s="42">
        <v>3</v>
      </c>
      <c r="E18" s="116" t="s">
        <v>31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41"/>
      <c r="BM18" s="8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4"/>
      <c r="CH18" s="4"/>
      <c r="CI18" s="4"/>
      <c r="CJ18" s="4"/>
      <c r="CZ18" s="5"/>
      <c r="DA18" s="5"/>
      <c r="DB18" s="5"/>
      <c r="DC18" s="5"/>
      <c r="DD18" s="5"/>
    </row>
    <row r="19" spans="1:108" ht="18" customHeight="1">
      <c r="A19" s="5"/>
      <c r="B19" s="5"/>
      <c r="C19" s="5"/>
      <c r="D19" s="43">
        <v>4</v>
      </c>
      <c r="E19" s="116" t="s">
        <v>32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41"/>
      <c r="BL19" s="8"/>
      <c r="BM19" s="5"/>
      <c r="BN19" s="5"/>
      <c r="BO19" s="5"/>
      <c r="BP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4"/>
      <c r="CG19" s="4"/>
      <c r="CH19" s="4"/>
      <c r="CI19" s="4"/>
      <c r="CJ19" s="4"/>
      <c r="CY19" s="5"/>
      <c r="CZ19" s="5"/>
      <c r="DA19" s="5"/>
      <c r="DB19" s="5"/>
      <c r="DC19" s="5"/>
      <c r="DD19" s="5"/>
    </row>
    <row r="20" spans="1:108" ht="18" customHeight="1">
      <c r="A20" s="5"/>
      <c r="B20" s="5"/>
      <c r="C20" s="5"/>
      <c r="D20" s="43">
        <v>5</v>
      </c>
      <c r="E20" s="116" t="s">
        <v>30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08" ht="18" customHeight="1">
      <c r="A21" s="5"/>
      <c r="B21" s="5"/>
      <c r="C21" s="5"/>
      <c r="D21" s="43">
        <v>6</v>
      </c>
      <c r="E21" s="116" t="s">
        <v>34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1:108" ht="18" customHeight="1">
      <c r="A22" s="5"/>
      <c r="B22" s="5"/>
      <c r="C22" s="5"/>
      <c r="D22" s="43">
        <v>7</v>
      </c>
      <c r="E22" s="116" t="s">
        <v>35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ht="18" customHeight="1">
      <c r="A23" s="5"/>
      <c r="B23" s="5"/>
      <c r="C23" s="5"/>
      <c r="D23" s="43">
        <v>8</v>
      </c>
      <c r="E23" s="118" t="s">
        <v>36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ht="18" customHeight="1">
      <c r="A24" s="5"/>
      <c r="B24" s="5"/>
      <c r="C24" s="5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="22" customFormat="1" ht="18" customHeight="1">
      <c r="C25" s="39" t="s">
        <v>10</v>
      </c>
    </row>
    <row r="26" ht="18" customHeight="1"/>
    <row r="27" spans="3:130" s="22" customFormat="1" ht="18" customHeight="1">
      <c r="C27" s="119" t="s">
        <v>11</v>
      </c>
      <c r="D27" s="119"/>
      <c r="E27" s="120" t="s">
        <v>12</v>
      </c>
      <c r="F27" s="120"/>
      <c r="G27" s="120"/>
      <c r="H27" s="120"/>
      <c r="I27" s="120" t="s">
        <v>13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 t="s">
        <v>14</v>
      </c>
      <c r="BA27" s="121"/>
      <c r="BB27" s="121"/>
      <c r="BC27" s="121"/>
      <c r="BD27" s="121"/>
      <c r="BE27" s="45"/>
      <c r="BF27" s="32"/>
      <c r="DY27" s="27"/>
      <c r="DZ27" s="27"/>
    </row>
    <row r="28" spans="3:130" s="16" customFormat="1" ht="18" customHeight="1">
      <c r="C28" s="122">
        <v>1</v>
      </c>
      <c r="D28" s="122"/>
      <c r="E28" s="123">
        <f>$I$10</f>
        <v>0.4166666666666667</v>
      </c>
      <c r="F28" s="123"/>
      <c r="G28" s="123"/>
      <c r="H28" s="123"/>
      <c r="I28" s="124" t="str">
        <f>E16</f>
        <v>TSV Heiligenstedten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46" t="s">
        <v>15</v>
      </c>
      <c r="AE28" s="125" t="str">
        <f>E17</f>
        <v>SG Breitenburg</v>
      </c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6">
        <v>1</v>
      </c>
      <c r="BA28" s="126"/>
      <c r="BB28" s="126"/>
      <c r="BC28" s="127">
        <v>1</v>
      </c>
      <c r="BD28" s="127"/>
      <c r="BE28" s="47"/>
      <c r="BF28" s="48"/>
      <c r="DY28" s="21"/>
      <c r="DZ28" s="21"/>
    </row>
    <row r="29" spans="1:130" ht="18" customHeight="1">
      <c r="A29" s="5"/>
      <c r="B29" s="5"/>
      <c r="C29" s="128">
        <v>2</v>
      </c>
      <c r="D29" s="128"/>
      <c r="E29" s="129">
        <f aca="true" t="shared" si="0" ref="E29:E55">E28+TEXT($V$10*($Y$10/1440)+($AJ$10/1440)+($AX$10/1440),"hh:mm")</f>
        <v>0.42430555555555555</v>
      </c>
      <c r="F29" s="129"/>
      <c r="G29" s="129"/>
      <c r="H29" s="129"/>
      <c r="I29" s="130" t="str">
        <f>E18</f>
        <v>ETSV Fortuna Glückstadt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49" t="s">
        <v>15</v>
      </c>
      <c r="AE29" s="131" t="str">
        <f>E19</f>
        <v>TSV Brokstedt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2">
        <v>1</v>
      </c>
      <c r="BA29" s="132"/>
      <c r="BB29" s="132"/>
      <c r="BC29" s="133">
        <v>1</v>
      </c>
      <c r="BD29" s="133"/>
      <c r="BE29" s="47"/>
      <c r="BF29" s="48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Y29" s="4"/>
      <c r="DZ29" s="4"/>
    </row>
    <row r="30" spans="1:130" ht="18" customHeight="1">
      <c r="A30" s="5"/>
      <c r="B30" s="5"/>
      <c r="C30" s="128">
        <v>3</v>
      </c>
      <c r="D30" s="128"/>
      <c r="E30" s="129">
        <f t="shared" si="0"/>
        <v>0.4319444444444444</v>
      </c>
      <c r="F30" s="129"/>
      <c r="G30" s="129"/>
      <c r="H30" s="129"/>
      <c r="I30" s="130" t="str">
        <f>E20</f>
        <v>Alemania Wilster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49" t="s">
        <v>15</v>
      </c>
      <c r="AE30" s="131" t="str">
        <f>E21</f>
        <v>TSV Oldendorf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2">
        <v>2</v>
      </c>
      <c r="BA30" s="132"/>
      <c r="BB30" s="132"/>
      <c r="BC30" s="133">
        <v>1</v>
      </c>
      <c r="BD30" s="133"/>
      <c r="BE30" s="47"/>
      <c r="BF30" s="48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Y30" s="4"/>
      <c r="DZ30" s="4"/>
    </row>
    <row r="31" spans="1:130" ht="18" customHeight="1">
      <c r="A31" s="5"/>
      <c r="B31" s="5"/>
      <c r="C31" s="134">
        <v>4</v>
      </c>
      <c r="D31" s="134"/>
      <c r="E31" s="135">
        <f t="shared" si="0"/>
        <v>0.43958333333333327</v>
      </c>
      <c r="F31" s="135"/>
      <c r="G31" s="135"/>
      <c r="H31" s="135"/>
      <c r="I31" s="136" t="str">
        <f>E22</f>
        <v>MTSV Hohenwestedt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50" t="s">
        <v>15</v>
      </c>
      <c r="AE31" s="137" t="str">
        <f>E23</f>
        <v>SG Störtal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8">
        <v>2</v>
      </c>
      <c r="BA31" s="138"/>
      <c r="BB31" s="138"/>
      <c r="BC31" s="139">
        <v>0</v>
      </c>
      <c r="BD31" s="139"/>
      <c r="BE31" s="47"/>
      <c r="BF31" s="48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Y31" s="4"/>
      <c r="DZ31" s="4"/>
    </row>
    <row r="32" spans="1:130" ht="18" customHeight="1">
      <c r="A32" s="5"/>
      <c r="B32" s="5"/>
      <c r="C32" s="122">
        <v>5</v>
      </c>
      <c r="D32" s="122"/>
      <c r="E32" s="123">
        <f t="shared" si="0"/>
        <v>0.44722222222222213</v>
      </c>
      <c r="F32" s="123"/>
      <c r="G32" s="123"/>
      <c r="H32" s="123"/>
      <c r="I32" s="124" t="str">
        <f>E19</f>
        <v>TSV Brokstedt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46" t="s">
        <v>15</v>
      </c>
      <c r="AE32" s="125" t="str">
        <f>E16</f>
        <v>TSV Heiligenstedten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6">
        <v>0</v>
      </c>
      <c r="BA32" s="126"/>
      <c r="BB32" s="126"/>
      <c r="BC32" s="127">
        <v>2</v>
      </c>
      <c r="BD32" s="127"/>
      <c r="BE32" s="47"/>
      <c r="BF32" s="48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Y32" s="4"/>
      <c r="DZ32" s="4"/>
    </row>
    <row r="33" spans="1:130" ht="18" customHeight="1">
      <c r="A33" s="5"/>
      <c r="B33" s="5"/>
      <c r="C33" s="128">
        <v>6</v>
      </c>
      <c r="D33" s="128"/>
      <c r="E33" s="129">
        <f t="shared" si="0"/>
        <v>0.454861111111111</v>
      </c>
      <c r="F33" s="129"/>
      <c r="G33" s="129"/>
      <c r="H33" s="129"/>
      <c r="I33" s="130" t="str">
        <f>E17</f>
        <v>SG Breitenburg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49" t="s">
        <v>15</v>
      </c>
      <c r="AE33" s="131" t="str">
        <f>E18</f>
        <v>ETSV Fortuna Glückstadt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2">
        <v>0</v>
      </c>
      <c r="BA33" s="132"/>
      <c r="BB33" s="132"/>
      <c r="BC33" s="133">
        <v>1</v>
      </c>
      <c r="BD33" s="133"/>
      <c r="BE33" s="47"/>
      <c r="BF33" s="48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Y33" s="4"/>
      <c r="DZ33" s="4"/>
    </row>
    <row r="34" spans="1:130" ht="18" customHeight="1">
      <c r="A34" s="5"/>
      <c r="B34" s="5"/>
      <c r="C34" s="128">
        <v>7</v>
      </c>
      <c r="D34" s="128"/>
      <c r="E34" s="129">
        <f t="shared" si="0"/>
        <v>0.46249999999999986</v>
      </c>
      <c r="F34" s="129"/>
      <c r="G34" s="129"/>
      <c r="H34" s="129"/>
      <c r="I34" s="130" t="str">
        <f>E23</f>
        <v>SG Störtal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49" t="s">
        <v>15</v>
      </c>
      <c r="AE34" s="131" t="str">
        <f>E20</f>
        <v>Alemania Wilster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2">
        <v>0</v>
      </c>
      <c r="BA34" s="132"/>
      <c r="BB34" s="132"/>
      <c r="BC34" s="133">
        <v>2</v>
      </c>
      <c r="BD34" s="133"/>
      <c r="BE34" s="47"/>
      <c r="BF34" s="48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Y34" s="4"/>
      <c r="DZ34" s="4"/>
    </row>
    <row r="35" spans="1:130" ht="18" customHeight="1">
      <c r="A35" s="5"/>
      <c r="B35" s="5"/>
      <c r="C35" s="134">
        <v>8</v>
      </c>
      <c r="D35" s="134"/>
      <c r="E35" s="135">
        <f t="shared" si="0"/>
        <v>0.4701388888888887</v>
      </c>
      <c r="F35" s="135"/>
      <c r="G35" s="135"/>
      <c r="H35" s="135"/>
      <c r="I35" s="136" t="str">
        <f>E21</f>
        <v>TSV Oldendorf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50" t="s">
        <v>15</v>
      </c>
      <c r="AE35" s="137" t="str">
        <f>E22</f>
        <v>MTSV Hohenwestedt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2">
        <v>0</v>
      </c>
      <c r="BA35" s="132"/>
      <c r="BB35" s="132"/>
      <c r="BC35" s="133">
        <v>3</v>
      </c>
      <c r="BD35" s="133"/>
      <c r="BE35" s="47"/>
      <c r="BF35" s="48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Y35" s="4"/>
      <c r="DZ35" s="4"/>
    </row>
    <row r="36" spans="1:108" ht="18" customHeight="1">
      <c r="A36" s="5"/>
      <c r="B36" s="5"/>
      <c r="C36" s="122">
        <v>9</v>
      </c>
      <c r="D36" s="122"/>
      <c r="E36" s="123">
        <f t="shared" si="0"/>
        <v>0.4777777777777776</v>
      </c>
      <c r="F36" s="123"/>
      <c r="G36" s="123"/>
      <c r="H36" s="123"/>
      <c r="I36" s="124" t="str">
        <f>E20</f>
        <v>Alemania Wilster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46" t="s">
        <v>15</v>
      </c>
      <c r="AE36" s="125" t="str">
        <f>E19</f>
        <v>TSV Brokstedt</v>
      </c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6">
        <v>4</v>
      </c>
      <c r="BA36" s="126"/>
      <c r="BB36" s="126"/>
      <c r="BC36" s="127">
        <v>1</v>
      </c>
      <c r="BD36" s="127"/>
      <c r="BE36" s="47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51"/>
      <c r="BQ36" s="52"/>
      <c r="BR36" s="53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DD36" s="5"/>
    </row>
    <row r="37" spans="1:109" ht="18" customHeight="1">
      <c r="A37" s="5"/>
      <c r="B37" s="5"/>
      <c r="C37" s="128">
        <v>10</v>
      </c>
      <c r="D37" s="128"/>
      <c r="E37" s="129">
        <f t="shared" si="0"/>
        <v>0.48541666666666644</v>
      </c>
      <c r="F37" s="129"/>
      <c r="G37" s="129"/>
      <c r="H37" s="129"/>
      <c r="I37" s="130" t="str">
        <f>E16</f>
        <v>TSV Heiligenstedten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49" t="s">
        <v>15</v>
      </c>
      <c r="AE37" s="131" t="str">
        <f>E18</f>
        <v>ETSV Fortuna Glückstadt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2">
        <v>2</v>
      </c>
      <c r="BA37" s="132"/>
      <c r="BB37" s="132"/>
      <c r="BC37" s="133">
        <v>0</v>
      </c>
      <c r="BD37" s="133"/>
      <c r="BE37" s="47"/>
      <c r="BF37" s="24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DE37" s="4"/>
    </row>
    <row r="38" spans="1:109" ht="18" customHeight="1">
      <c r="A38" s="5"/>
      <c r="B38" s="5"/>
      <c r="C38" s="128">
        <v>11</v>
      </c>
      <c r="D38" s="128"/>
      <c r="E38" s="129">
        <f t="shared" si="0"/>
        <v>0.4930555555555553</v>
      </c>
      <c r="F38" s="129"/>
      <c r="G38" s="129"/>
      <c r="H38" s="129"/>
      <c r="I38" s="130" t="str">
        <f>E17</f>
        <v>SG Breitenburg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49" t="s">
        <v>15</v>
      </c>
      <c r="AE38" s="131" t="str">
        <f>E22</f>
        <v>MTSV Hohenwestedt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2">
        <v>0</v>
      </c>
      <c r="BA38" s="132"/>
      <c r="BB38" s="132"/>
      <c r="BC38" s="133">
        <v>3</v>
      </c>
      <c r="BD38" s="133"/>
      <c r="BE38" s="47"/>
      <c r="BF38" s="24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54"/>
      <c r="CH38" s="54"/>
      <c r="CI38" s="54"/>
      <c r="CJ38" s="48"/>
      <c r="CK38" s="48"/>
      <c r="CL38" s="48"/>
      <c r="CM38" s="48"/>
      <c r="DE38" s="4"/>
    </row>
    <row r="39" spans="1:109" ht="18" customHeight="1">
      <c r="A39" s="5"/>
      <c r="B39" s="5"/>
      <c r="C39" s="134">
        <v>12</v>
      </c>
      <c r="D39" s="134"/>
      <c r="E39" s="135">
        <f t="shared" si="0"/>
        <v>0.5006944444444442</v>
      </c>
      <c r="F39" s="135"/>
      <c r="G39" s="135"/>
      <c r="H39" s="135"/>
      <c r="I39" s="136" t="str">
        <f>E21</f>
        <v>TSV Oldendorf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50" t="s">
        <v>15</v>
      </c>
      <c r="AE39" s="137" t="str">
        <f>E23</f>
        <v>SG Störtal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2">
        <v>0</v>
      </c>
      <c r="BA39" s="132"/>
      <c r="BB39" s="132"/>
      <c r="BC39" s="133">
        <v>2</v>
      </c>
      <c r="BD39" s="133"/>
      <c r="BE39" s="47"/>
      <c r="BF39" s="24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54"/>
      <c r="CH39" s="54"/>
      <c r="CI39" s="54"/>
      <c r="CJ39" s="48"/>
      <c r="CK39" s="48"/>
      <c r="CL39" s="48"/>
      <c r="CM39" s="48"/>
      <c r="DE39" s="4"/>
    </row>
    <row r="40" spans="1:109" ht="18" customHeight="1">
      <c r="A40" s="5"/>
      <c r="B40" s="5"/>
      <c r="C40" s="122">
        <v>13</v>
      </c>
      <c r="D40" s="122"/>
      <c r="E40" s="123">
        <f t="shared" si="0"/>
        <v>0.5083333333333331</v>
      </c>
      <c r="F40" s="123"/>
      <c r="G40" s="123"/>
      <c r="H40" s="123"/>
      <c r="I40" s="124" t="str">
        <f>E19</f>
        <v>TSV Brokstedt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46" t="s">
        <v>15</v>
      </c>
      <c r="AE40" s="125" t="str">
        <f>E17</f>
        <v>SG Breitenburg</v>
      </c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6">
        <v>1</v>
      </c>
      <c r="BA40" s="126"/>
      <c r="BB40" s="126"/>
      <c r="BC40" s="127">
        <v>3</v>
      </c>
      <c r="BD40" s="127"/>
      <c r="BE40" s="47"/>
      <c r="BF40" s="24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54"/>
      <c r="CH40" s="54"/>
      <c r="CI40" s="54"/>
      <c r="CJ40" s="48"/>
      <c r="CK40" s="48"/>
      <c r="CL40" s="48"/>
      <c r="CM40" s="48"/>
      <c r="DE40" s="4"/>
    </row>
    <row r="41" spans="1:109" ht="18" customHeight="1">
      <c r="A41" s="5"/>
      <c r="B41" s="5"/>
      <c r="C41" s="128">
        <v>14</v>
      </c>
      <c r="D41" s="128"/>
      <c r="E41" s="129">
        <f t="shared" si="0"/>
        <v>0.5159722222222219</v>
      </c>
      <c r="F41" s="129"/>
      <c r="G41" s="129"/>
      <c r="H41" s="129"/>
      <c r="I41" s="130" t="str">
        <f>E22</f>
        <v>MTSV Hohenwestedt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49" t="s">
        <v>15</v>
      </c>
      <c r="AE41" s="131" t="str">
        <f>E20</f>
        <v>Alemania Wilster</v>
      </c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2">
        <v>3</v>
      </c>
      <c r="BA41" s="132"/>
      <c r="BB41" s="132"/>
      <c r="BC41" s="133">
        <v>0</v>
      </c>
      <c r="BD41" s="133"/>
      <c r="BE41" s="47"/>
      <c r="BF41" s="24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54"/>
      <c r="CH41" s="54"/>
      <c r="CI41" s="54"/>
      <c r="CJ41" s="48"/>
      <c r="CK41" s="48"/>
      <c r="CL41" s="48"/>
      <c r="CM41" s="48"/>
      <c r="DE41" s="4"/>
    </row>
    <row r="42" spans="1:109" ht="18" customHeight="1">
      <c r="A42" s="5"/>
      <c r="B42" s="5"/>
      <c r="C42" s="128">
        <v>15</v>
      </c>
      <c r="D42" s="128"/>
      <c r="E42" s="129">
        <f t="shared" si="0"/>
        <v>0.5236111111111108</v>
      </c>
      <c r="F42" s="129"/>
      <c r="G42" s="129"/>
      <c r="H42" s="129"/>
      <c r="I42" s="130" t="str">
        <f>E23</f>
        <v>SG Störtal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49" t="s">
        <v>15</v>
      </c>
      <c r="AE42" s="131" t="str">
        <f>E16</f>
        <v>TSV Heiligenstedten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2">
        <v>0</v>
      </c>
      <c r="BA42" s="132"/>
      <c r="BB42" s="132"/>
      <c r="BC42" s="133">
        <v>3</v>
      </c>
      <c r="BD42" s="133"/>
      <c r="BE42" s="47"/>
      <c r="BF42" s="24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54"/>
      <c r="CH42" s="54"/>
      <c r="CI42" s="54"/>
      <c r="CJ42" s="48"/>
      <c r="CK42" s="48"/>
      <c r="CL42" s="48"/>
      <c r="CM42" s="48"/>
      <c r="DE42" s="4"/>
    </row>
    <row r="43" spans="1:109" ht="18" customHeight="1">
      <c r="A43" s="5"/>
      <c r="B43" s="5"/>
      <c r="C43" s="140">
        <v>16</v>
      </c>
      <c r="D43" s="140"/>
      <c r="E43" s="135">
        <f t="shared" si="0"/>
        <v>0.5312499999999997</v>
      </c>
      <c r="F43" s="135"/>
      <c r="G43" s="135"/>
      <c r="H43" s="135"/>
      <c r="I43" s="136" t="str">
        <f>E18</f>
        <v>ETSV Fortuna Glückstadt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50" t="s">
        <v>15</v>
      </c>
      <c r="AE43" s="137" t="str">
        <f>E21</f>
        <v>TSV Oldendorf</v>
      </c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2">
        <v>4</v>
      </c>
      <c r="BA43" s="132"/>
      <c r="BB43" s="132"/>
      <c r="BC43" s="133">
        <v>1</v>
      </c>
      <c r="BD43" s="133"/>
      <c r="BE43" s="47"/>
      <c r="BF43" s="24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DE43" s="4"/>
    </row>
    <row r="44" spans="1:109" ht="18" customHeight="1">
      <c r="A44" s="5"/>
      <c r="B44" s="5"/>
      <c r="C44" s="122">
        <v>17</v>
      </c>
      <c r="D44" s="122"/>
      <c r="E44" s="123">
        <f t="shared" si="0"/>
        <v>0.5388888888888885</v>
      </c>
      <c r="F44" s="123"/>
      <c r="G44" s="123"/>
      <c r="H44" s="123"/>
      <c r="I44" s="124" t="str">
        <f>E19</f>
        <v>TSV Brokstedt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46" t="s">
        <v>15</v>
      </c>
      <c r="AE44" s="125" t="str">
        <f>E22</f>
        <v>MTSV Hohenwestedt</v>
      </c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6">
        <v>0</v>
      </c>
      <c r="BA44" s="126"/>
      <c r="BB44" s="126"/>
      <c r="BC44" s="127">
        <v>2</v>
      </c>
      <c r="BD44" s="127"/>
      <c r="BE44" s="47"/>
      <c r="BF44" s="24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DE44" s="4"/>
    </row>
    <row r="45" spans="1:109" ht="18" customHeight="1">
      <c r="A45" s="5"/>
      <c r="B45" s="5"/>
      <c r="C45" s="128">
        <v>18</v>
      </c>
      <c r="D45" s="128"/>
      <c r="E45" s="129">
        <f t="shared" si="0"/>
        <v>0.5465277777777774</v>
      </c>
      <c r="F45" s="129"/>
      <c r="G45" s="129"/>
      <c r="H45" s="129"/>
      <c r="I45" s="130" t="str">
        <f>E17</f>
        <v>SG Breitenburg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49" t="s">
        <v>15</v>
      </c>
      <c r="AE45" s="131" t="str">
        <f>E23</f>
        <v>SG Störtal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2">
        <v>1</v>
      </c>
      <c r="BA45" s="132"/>
      <c r="BB45" s="132"/>
      <c r="BC45" s="133">
        <v>0</v>
      </c>
      <c r="BD45" s="133"/>
      <c r="BE45" s="47"/>
      <c r="BF45" s="24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51"/>
      <c r="BS45" s="52"/>
      <c r="BT45" s="53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DE45" s="4"/>
    </row>
    <row r="46" spans="1:109" ht="18" customHeight="1">
      <c r="A46" s="5"/>
      <c r="B46" s="5"/>
      <c r="C46" s="128">
        <v>19</v>
      </c>
      <c r="D46" s="128"/>
      <c r="E46" s="129">
        <f t="shared" si="0"/>
        <v>0.5541666666666663</v>
      </c>
      <c r="F46" s="129"/>
      <c r="G46" s="129"/>
      <c r="H46" s="129"/>
      <c r="I46" s="130" t="str">
        <f>E16</f>
        <v>TSV Heiligenstedten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49" t="s">
        <v>15</v>
      </c>
      <c r="AE46" s="131" t="str">
        <f>E21</f>
        <v>TSV Oldendorf</v>
      </c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2">
        <v>5</v>
      </c>
      <c r="BA46" s="132"/>
      <c r="BB46" s="132"/>
      <c r="BC46" s="133">
        <v>1</v>
      </c>
      <c r="BD46" s="133"/>
      <c r="BE46" s="47"/>
      <c r="BF46" s="24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51"/>
      <c r="BS46" s="52"/>
      <c r="BT46" s="53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DE46" s="4"/>
    </row>
    <row r="47" spans="1:109" ht="18" customHeight="1">
      <c r="A47" s="5"/>
      <c r="B47" s="5"/>
      <c r="C47" s="140">
        <v>20</v>
      </c>
      <c r="D47" s="140"/>
      <c r="E47" s="135">
        <f t="shared" si="0"/>
        <v>0.5618055555555551</v>
      </c>
      <c r="F47" s="135"/>
      <c r="G47" s="135"/>
      <c r="H47" s="135"/>
      <c r="I47" s="136" t="str">
        <f>E20</f>
        <v>Alemania Wilster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50" t="s">
        <v>15</v>
      </c>
      <c r="AE47" s="137" t="str">
        <f>E18</f>
        <v>ETSV Fortuna Glückstadt</v>
      </c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2">
        <v>1</v>
      </c>
      <c r="BA47" s="132"/>
      <c r="BB47" s="132"/>
      <c r="BC47" s="133">
        <v>0</v>
      </c>
      <c r="BD47" s="133"/>
      <c r="BE47" s="47"/>
      <c r="BF47" s="24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51"/>
      <c r="BS47" s="52"/>
      <c r="BT47" s="53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DE47" s="4"/>
    </row>
    <row r="48" spans="1:109" ht="18" customHeight="1">
      <c r="A48" s="5"/>
      <c r="B48" s="5"/>
      <c r="C48" s="141">
        <v>21</v>
      </c>
      <c r="D48" s="141"/>
      <c r="E48" s="123">
        <f t="shared" si="0"/>
        <v>0.569444444444444</v>
      </c>
      <c r="F48" s="123"/>
      <c r="G48" s="123"/>
      <c r="H48" s="123"/>
      <c r="I48" s="124" t="str">
        <f>E23</f>
        <v>SG Störtal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46" t="s">
        <v>15</v>
      </c>
      <c r="AE48" s="125" t="str">
        <f>E19</f>
        <v>TSV Brokstedt</v>
      </c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6">
        <v>1</v>
      </c>
      <c r="BA48" s="126"/>
      <c r="BB48" s="126"/>
      <c r="BC48" s="127">
        <v>0</v>
      </c>
      <c r="BD48" s="127"/>
      <c r="BE48" s="47"/>
      <c r="BF48" s="24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51"/>
      <c r="BS48" s="52"/>
      <c r="BT48" s="53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DE48" s="4"/>
    </row>
    <row r="49" spans="1:109" ht="18" customHeight="1">
      <c r="A49" s="5"/>
      <c r="B49" s="5"/>
      <c r="C49" s="128">
        <v>22</v>
      </c>
      <c r="D49" s="128"/>
      <c r="E49" s="129">
        <f t="shared" si="0"/>
        <v>0.5770833333333328</v>
      </c>
      <c r="F49" s="129"/>
      <c r="G49" s="129"/>
      <c r="H49" s="129"/>
      <c r="I49" s="130" t="str">
        <f>E21</f>
        <v>TSV Oldendorf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49" t="s">
        <v>15</v>
      </c>
      <c r="AE49" s="131" t="str">
        <f>E17</f>
        <v>SG Breitenburg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2">
        <v>0</v>
      </c>
      <c r="BA49" s="132"/>
      <c r="BB49" s="132"/>
      <c r="BC49" s="133">
        <v>3</v>
      </c>
      <c r="BD49" s="133"/>
      <c r="BE49" s="47"/>
      <c r="BF49" s="24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51"/>
      <c r="BS49" s="52"/>
      <c r="BT49" s="53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DE49" s="4"/>
    </row>
    <row r="50" spans="1:109" ht="18" customHeight="1">
      <c r="A50" s="5"/>
      <c r="B50" s="5"/>
      <c r="C50" s="128">
        <v>23</v>
      </c>
      <c r="D50" s="128"/>
      <c r="E50" s="129">
        <f t="shared" si="0"/>
        <v>0.5847222222222217</v>
      </c>
      <c r="F50" s="129"/>
      <c r="G50" s="129"/>
      <c r="H50" s="129"/>
      <c r="I50" s="130" t="str">
        <f>E22</f>
        <v>MTSV Hohenwestedt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49" t="s">
        <v>15</v>
      </c>
      <c r="AE50" s="131" t="str">
        <f>E18</f>
        <v>ETSV Fortuna Glückstadt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2">
        <v>1</v>
      </c>
      <c r="BA50" s="132"/>
      <c r="BB50" s="132"/>
      <c r="BC50" s="133">
        <v>0</v>
      </c>
      <c r="BD50" s="133"/>
      <c r="BE50" s="47"/>
      <c r="BF50" s="24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51"/>
      <c r="BS50" s="52"/>
      <c r="BT50" s="53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DE50" s="4"/>
    </row>
    <row r="51" spans="1:109" ht="18" customHeight="1">
      <c r="A51" s="5"/>
      <c r="B51" s="5"/>
      <c r="C51" s="134">
        <v>24</v>
      </c>
      <c r="D51" s="134"/>
      <c r="E51" s="135">
        <f t="shared" si="0"/>
        <v>0.5923611111111106</v>
      </c>
      <c r="F51" s="135"/>
      <c r="G51" s="135"/>
      <c r="H51" s="135"/>
      <c r="I51" s="136" t="str">
        <f>E20</f>
        <v>Alemania Wilster</v>
      </c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50" t="s">
        <v>15</v>
      </c>
      <c r="AE51" s="137" t="str">
        <f>E16</f>
        <v>TSV Heiligenstedten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2">
        <v>1</v>
      </c>
      <c r="BA51" s="132"/>
      <c r="BB51" s="132"/>
      <c r="BC51" s="133">
        <v>2</v>
      </c>
      <c r="BD51" s="133"/>
      <c r="BE51" s="47"/>
      <c r="BF51" s="24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51"/>
      <c r="BS51" s="52"/>
      <c r="BT51" s="53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DE51" s="4"/>
    </row>
    <row r="52" spans="1:109" ht="18" customHeight="1">
      <c r="A52" s="5"/>
      <c r="B52" s="5"/>
      <c r="C52" s="122">
        <v>25</v>
      </c>
      <c r="D52" s="122"/>
      <c r="E52" s="123">
        <f t="shared" si="0"/>
        <v>0.5999999999999994</v>
      </c>
      <c r="F52" s="123"/>
      <c r="G52" s="123"/>
      <c r="H52" s="123"/>
      <c r="I52" s="124" t="str">
        <f>E19</f>
        <v>TSV Brokstedt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46" t="s">
        <v>15</v>
      </c>
      <c r="AE52" s="125" t="str">
        <f>E21</f>
        <v>TSV Oldendorf</v>
      </c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6">
        <v>0</v>
      </c>
      <c r="BA52" s="126"/>
      <c r="BB52" s="126"/>
      <c r="BC52" s="127">
        <v>1</v>
      </c>
      <c r="BD52" s="127"/>
      <c r="BE52" s="47"/>
      <c r="BF52" s="24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51"/>
      <c r="BS52" s="52"/>
      <c r="BT52" s="53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DE52" s="4"/>
    </row>
    <row r="53" spans="1:109" ht="18" customHeight="1">
      <c r="A53" s="5"/>
      <c r="B53" s="5"/>
      <c r="C53" s="128">
        <v>26</v>
      </c>
      <c r="D53" s="128"/>
      <c r="E53" s="129">
        <f t="shared" si="0"/>
        <v>0.6076388888888883</v>
      </c>
      <c r="F53" s="129"/>
      <c r="G53" s="129"/>
      <c r="H53" s="129"/>
      <c r="I53" s="130" t="str">
        <f>E18</f>
        <v>ETSV Fortuna Glückstadt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49" t="s">
        <v>15</v>
      </c>
      <c r="AE53" s="131" t="str">
        <f>E23</f>
        <v>SG Störtal</v>
      </c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2">
        <v>1</v>
      </c>
      <c r="BA53" s="132"/>
      <c r="BB53" s="132"/>
      <c r="BC53" s="133">
        <v>0</v>
      </c>
      <c r="BD53" s="133"/>
      <c r="BE53" s="47"/>
      <c r="BF53" s="24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51"/>
      <c r="BS53" s="52"/>
      <c r="BT53" s="53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DE53" s="4"/>
    </row>
    <row r="54" spans="1:109" ht="18" customHeight="1">
      <c r="A54" s="5"/>
      <c r="B54" s="5"/>
      <c r="C54" s="128">
        <v>27</v>
      </c>
      <c r="D54" s="128"/>
      <c r="E54" s="129">
        <f t="shared" si="0"/>
        <v>0.6152777777777771</v>
      </c>
      <c r="F54" s="129"/>
      <c r="G54" s="129"/>
      <c r="H54" s="129"/>
      <c r="I54" s="130" t="str">
        <f>E17</f>
        <v>SG Breitenburg</v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49" t="s">
        <v>15</v>
      </c>
      <c r="AE54" s="131" t="str">
        <f>E20</f>
        <v>Alemania Wilster</v>
      </c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2">
        <v>1</v>
      </c>
      <c r="BA54" s="132"/>
      <c r="BB54" s="132"/>
      <c r="BC54" s="133">
        <v>0</v>
      </c>
      <c r="BD54" s="133"/>
      <c r="BE54" s="47"/>
      <c r="BF54" s="24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51"/>
      <c r="BS54" s="52"/>
      <c r="BT54" s="53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DE54" s="4"/>
    </row>
    <row r="55" spans="1:109" ht="18" customHeight="1">
      <c r="A55" s="5"/>
      <c r="B55" s="5"/>
      <c r="C55" s="143">
        <v>28</v>
      </c>
      <c r="D55" s="143"/>
      <c r="E55" s="135">
        <f t="shared" si="0"/>
        <v>0.622916666666666</v>
      </c>
      <c r="F55" s="135"/>
      <c r="G55" s="135"/>
      <c r="H55" s="135"/>
      <c r="I55" s="136" t="str">
        <f>E16</f>
        <v>TSV Heiligenstedten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55" t="s">
        <v>15</v>
      </c>
      <c r="AE55" s="137" t="str">
        <f>E22</f>
        <v>MTSV Hohenwestedt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8">
        <v>3</v>
      </c>
      <c r="BA55" s="138"/>
      <c r="BB55" s="138"/>
      <c r="BC55" s="139">
        <v>1</v>
      </c>
      <c r="BD55" s="139"/>
      <c r="BE55" s="47"/>
      <c r="BF55" s="24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51"/>
      <c r="BS55" s="52"/>
      <c r="BT55" s="53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DE55" s="4"/>
    </row>
    <row r="56" spans="3:109" ht="18" customHeight="1">
      <c r="C56" s="56"/>
      <c r="D56" s="56"/>
      <c r="E56" s="56"/>
      <c r="F56" s="56"/>
      <c r="G56" s="56"/>
      <c r="H56" s="56"/>
      <c r="I56" s="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60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"/>
      <c r="CJ56" s="5"/>
      <c r="CK56" s="5"/>
      <c r="CL56" s="41"/>
      <c r="CM56" s="3"/>
      <c r="CN56" s="3"/>
      <c r="CO56" s="3"/>
      <c r="DE56" s="4"/>
    </row>
    <row r="57" spans="3:90" s="61" customFormat="1" ht="18" customHeight="1">
      <c r="C57" s="39" t="s">
        <v>16</v>
      </c>
      <c r="D57" s="5"/>
      <c r="E57" s="5"/>
      <c r="F57" s="5"/>
      <c r="G57" s="41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48" t="str">
        <f>E65</f>
        <v>TSV Heiligenstedten</v>
      </c>
      <c r="AA57" s="148"/>
      <c r="AB57" s="148"/>
      <c r="AC57" s="142" t="str">
        <f>E66</f>
        <v>MTSV Hohenwestedt</v>
      </c>
      <c r="AD57" s="142"/>
      <c r="AE57" s="142"/>
      <c r="AF57" s="142" t="str">
        <f>E67</f>
        <v>SG Breitenburg</v>
      </c>
      <c r="AG57" s="142"/>
      <c r="AH57" s="142"/>
      <c r="AI57" s="142" t="str">
        <f>E68</f>
        <v>Alemania Wilster</v>
      </c>
      <c r="AJ57" s="142"/>
      <c r="AK57" s="142"/>
      <c r="AL57" s="142" t="str">
        <f>E69</f>
        <v>ETSV Fortuna Glückstadt</v>
      </c>
      <c r="AM57" s="142"/>
      <c r="AN57" s="142"/>
      <c r="AO57" s="142" t="str">
        <f>E70</f>
        <v>SG Störtal</v>
      </c>
      <c r="AP57" s="142"/>
      <c r="AQ57" s="142"/>
      <c r="AR57" s="142" t="str">
        <f>E71</f>
        <v>TSV Oldendorf</v>
      </c>
      <c r="AS57" s="142"/>
      <c r="AT57" s="142"/>
      <c r="AU57" s="144" t="str">
        <f>E72</f>
        <v>TSV Brokstedt</v>
      </c>
      <c r="AV57" s="144"/>
      <c r="AW57" s="14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L57" s="63"/>
    </row>
    <row r="58" spans="3:90" s="61" customFormat="1" ht="18" customHeight="1">
      <c r="C58" s="5"/>
      <c r="D58" s="5"/>
      <c r="E58" s="5"/>
      <c r="F58" s="5"/>
      <c r="G58" s="41"/>
      <c r="H58" s="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48"/>
      <c r="AA58" s="148"/>
      <c r="AB58" s="148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4"/>
      <c r="AV58" s="144"/>
      <c r="AW58" s="14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L58" s="63"/>
    </row>
    <row r="59" spans="3:90" s="61" customFormat="1" ht="18" customHeight="1">
      <c r="C59" s="5"/>
      <c r="D59" s="5"/>
      <c r="E59" s="5"/>
      <c r="F59" s="5"/>
      <c r="G59" s="41"/>
      <c r="H59" s="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48"/>
      <c r="AA59" s="148"/>
      <c r="AB59" s="148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4"/>
      <c r="AV59" s="144"/>
      <c r="AW59" s="14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L59" s="63"/>
    </row>
    <row r="60" spans="3:90" s="61" customFormat="1" ht="18" customHeight="1">
      <c r="C60" s="5"/>
      <c r="D60" s="5"/>
      <c r="E60" s="5"/>
      <c r="F60" s="5"/>
      <c r="G60" s="41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48"/>
      <c r="AA60" s="148"/>
      <c r="AB60" s="148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4"/>
      <c r="AV60" s="144"/>
      <c r="AW60" s="14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L60" s="63"/>
    </row>
    <row r="61" spans="3:90" s="61" customFormat="1" ht="18" customHeight="1">
      <c r="C61" s="5"/>
      <c r="D61" s="5"/>
      <c r="E61" s="5"/>
      <c r="F61" s="5"/>
      <c r="G61" s="41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48"/>
      <c r="AA61" s="148"/>
      <c r="AB61" s="148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4"/>
      <c r="AV61" s="144"/>
      <c r="AW61" s="14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L61" s="63"/>
    </row>
    <row r="62" spans="3:90" s="61" customFormat="1" ht="18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48"/>
      <c r="AA62" s="148"/>
      <c r="AB62" s="148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4"/>
      <c r="AV62" s="144"/>
      <c r="AW62" s="144"/>
      <c r="AX62" s="27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L62" s="63"/>
    </row>
    <row r="63" spans="3:90" s="61" customFormat="1" ht="18" customHeight="1"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48"/>
      <c r="AA63" s="148"/>
      <c r="AB63" s="148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4"/>
      <c r="AV63" s="144"/>
      <c r="AW63" s="144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L63" s="63"/>
    </row>
    <row r="64" spans="3:90" s="61" customFormat="1" ht="18" customHeight="1">
      <c r="C64" s="145" t="str">
        <f>IF(' '!K12=0,"Abschlusstabelle",IF(' '!A12&lt;&gt;' '!K12,"es liegen noch nicht alle Ergebnisse vor","Abschlusstabelle"))</f>
        <v>Abschlusstabelle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8"/>
      <c r="AA64" s="148"/>
      <c r="AB64" s="148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4"/>
      <c r="AV64" s="144"/>
      <c r="AW64" s="144"/>
      <c r="AX64" s="146" t="s">
        <v>17</v>
      </c>
      <c r="AY64" s="146"/>
      <c r="AZ64" s="146"/>
      <c r="BA64" s="147" t="s">
        <v>18</v>
      </c>
      <c r="BB64" s="147"/>
      <c r="BC64" s="147"/>
      <c r="BD64" s="147" t="s">
        <v>19</v>
      </c>
      <c r="BE64" s="147"/>
      <c r="BF64" s="147"/>
      <c r="BG64" s="147" t="s">
        <v>20</v>
      </c>
      <c r="BH64" s="147"/>
      <c r="BI64" s="147"/>
      <c r="BJ64" s="147" t="s">
        <v>21</v>
      </c>
      <c r="BK64" s="147"/>
      <c r="BL64" s="147"/>
      <c r="BM64" s="147"/>
      <c r="BN64" s="147"/>
      <c r="BO64" s="147" t="s">
        <v>22</v>
      </c>
      <c r="BP64" s="147"/>
      <c r="BQ64" s="147"/>
      <c r="BR64" s="149" t="s">
        <v>23</v>
      </c>
      <c r="BS64" s="149"/>
      <c r="BT64" s="149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L64" s="63"/>
    </row>
    <row r="65" spans="3:90" s="61" customFormat="1" ht="18" customHeight="1">
      <c r="C65" s="150">
        <f>IF(' '!$K$12=0,"",1)</f>
        <v>1</v>
      </c>
      <c r="D65" s="150"/>
      <c r="E65" s="151" t="str">
        <f>IF(' '!$K$12=0,E16,VLOOKUP(' '!A4,' '!$B$4:$N$11,4,0))</f>
        <v>TSV Heiligenstedten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2"/>
      <c r="AA65" s="152"/>
      <c r="AB65" s="152"/>
      <c r="AC65" s="153" t="str">
        <f>IF(AND(E65&amp;AC57=VLOOKUP(E65&amp;AC57,' '!$D$16:$H$71,1,0),VLOOKUP(E65&amp;AC57,' '!$D$16:$H$71,4,0)&lt;&gt;""),VLOOKUP(E65&amp;AC57,' '!$D$16:$H$71,4,0),VLOOKUP(E65&amp;AC57,' '!$D$16:$H$71,5,0))</f>
        <v>3:1</v>
      </c>
      <c r="AD65" s="153"/>
      <c r="AE65" s="153"/>
      <c r="AF65" s="153" t="str">
        <f>IF(AND(E65&amp;$AF$57=VLOOKUP(E65&amp;$AF$57,' '!$D$16:$H$71,1,0),VLOOKUP(E65&amp;$AF$57,' '!$D$16:$H$71,4,0)&lt;&gt;""),VLOOKUP(E65&amp;$AF$57,' '!$D$16:$H$71,4,0),VLOOKUP(E65&amp;$AF$57,' '!$D$16:$H$71,5,0))</f>
        <v>1:1</v>
      </c>
      <c r="AG65" s="153"/>
      <c r="AH65" s="153"/>
      <c r="AI65" s="153" t="str">
        <f>IF(AND(E65&amp;$AI$57=VLOOKUP(E65&amp;$AI$57,' '!$D$16:$H$71,1,0),VLOOKUP(E65&amp;$AI$57,' '!$D$16:$H$71,4,0)&lt;&gt;""),VLOOKUP(E65&amp;$AI$57,' '!$D$16:$H$71,4,0),VLOOKUP(E65&amp;$AI$57,' '!$D$16:$H$71,5,0))</f>
        <v>2:1</v>
      </c>
      <c r="AJ65" s="153"/>
      <c r="AK65" s="153"/>
      <c r="AL65" s="153" t="str">
        <f>IF(AND(E65&amp;$AL$57=VLOOKUP(E65&amp;$AL$57,' '!$D$16:$H$71,1,0),VLOOKUP(E65&amp;$AL$57,' '!$D$16:$H$71,4,0)&lt;&gt;""),VLOOKUP(E65&amp;$AL$57,' '!$D$16:$H$71,4,0),VLOOKUP(E65&amp;$AL$57,' '!$D$16:$H$71,5,0))</f>
        <v>2:0</v>
      </c>
      <c r="AM65" s="153"/>
      <c r="AN65" s="153"/>
      <c r="AO65" s="153" t="str">
        <f>IF(AND(E65&amp;$AO$57=VLOOKUP(E65&amp;$AO$57,' '!$D$16:$H$71,1,0),VLOOKUP(E65&amp;$AO$57,' '!$D$16:$H$71,4,0)&lt;&gt;""),VLOOKUP(E65&amp;$AO$57,' '!$D$16:$H$71,4,0),VLOOKUP(E65&amp;$AO$57,' '!$D$16:$H$71,5,0))</f>
        <v>3:0</v>
      </c>
      <c r="AP65" s="153"/>
      <c r="AQ65" s="153"/>
      <c r="AR65" s="153" t="str">
        <f>IF(AND(E65&amp;$AR$57=VLOOKUP(E65&amp;$AR$57,' '!$D$16:$H$71,1,0),VLOOKUP(E65&amp;$AR$57,' '!$D$16:$H$71,4,0)&lt;&gt;""),VLOOKUP(E65&amp;$AR$57,' '!$D$16:$H$71,4,0),VLOOKUP(E65&amp;$AR$57,' '!$D$16:$H$71,5,0))</f>
        <v>5:1</v>
      </c>
      <c r="AS65" s="153"/>
      <c r="AT65" s="153"/>
      <c r="AU65" s="154" t="str">
        <f>IF(AND(E65&amp;$AU$57=VLOOKUP(E65&amp;$AU$57,' '!$D$16:$H$71,1,0),VLOOKUP(E65&amp;$AU$57,' '!$D$16:$H$71,4,0)&lt;&gt;""),VLOOKUP(E65&amp;$AU$57,' '!$D$16:$H$71,4,0),VLOOKUP(E65&amp;$AU$57,' '!$D$16:$H$71,5,0))</f>
        <v>2:0</v>
      </c>
      <c r="AV65" s="154"/>
      <c r="AW65" s="154"/>
      <c r="AX65" s="155">
        <f>IF(' '!$K$12=0,"",VLOOKUP(' '!A4,' '!$B$4:$N$11,10,0))</f>
        <v>7</v>
      </c>
      <c r="AY65" s="155"/>
      <c r="AZ65" s="155"/>
      <c r="BA65" s="156">
        <f>IF(' '!$K$12=0,"",VLOOKUP(' '!A4,' '!$B$4:$N$11,11,0))</f>
        <v>6</v>
      </c>
      <c r="BB65" s="156"/>
      <c r="BC65" s="156"/>
      <c r="BD65" s="156">
        <f>IF(' '!$K$12=0,"",VLOOKUP(' '!A4,' '!$B$4:$N$11,12,0))</f>
        <v>1</v>
      </c>
      <c r="BE65" s="156"/>
      <c r="BF65" s="156"/>
      <c r="BG65" s="156">
        <f>IF(' '!$K$12=0,"",VLOOKUP(' '!A4,' '!$B$4:$N$11,13,0))</f>
        <v>0</v>
      </c>
      <c r="BH65" s="156"/>
      <c r="BI65" s="156"/>
      <c r="BJ65" s="157">
        <f>IF(' '!$K$12=0,"",VLOOKUP(' '!A4,' '!$B$4:$N$11,5,0))</f>
        <v>18</v>
      </c>
      <c r="BK65" s="157"/>
      <c r="BL65" s="64" t="str">
        <f>IF(' '!$K$12=0,"",":")</f>
        <v>:</v>
      </c>
      <c r="BM65" s="158">
        <f>IF(' '!$K$12=0,"",VLOOKUP(' '!A4,' '!$B$4:$N$11,6,0))</f>
        <v>4</v>
      </c>
      <c r="BN65" s="158"/>
      <c r="BO65" s="159">
        <f>IF(' '!$K$12=0,"",BJ65-BM65)</f>
        <v>14</v>
      </c>
      <c r="BP65" s="159"/>
      <c r="BQ65" s="159"/>
      <c r="BR65" s="154">
        <f>IF(' '!$K$12=0,"",VLOOKUP(' '!A4,' '!$B$4:$N$11,7,0))</f>
        <v>19</v>
      </c>
      <c r="BS65" s="154"/>
      <c r="BT65" s="154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L65" s="63"/>
    </row>
    <row r="66" spans="3:90" s="61" customFormat="1" ht="18" customHeight="1">
      <c r="C66" s="160">
        <f>IF(' '!$K$12=0,"",IF(VLOOKUP(' '!A5,' '!$B$4:$D$11,3,0)=MAX(C$65:C65),"",' '!A5))</f>
        <v>2</v>
      </c>
      <c r="D66" s="160"/>
      <c r="E66" s="161" t="str">
        <f>IF(' '!$K$12=0,E17,VLOOKUP(' '!A5,' '!$B$4:$N$11,4,0))</f>
        <v>MTSV Hohenwestedt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2" t="str">
        <f>IF(AND(E66&amp;Z57=VLOOKUP(E66&amp;Z57,' '!$D$16:$H$71,1,0),VLOOKUP(E66&amp;Z57,' '!$D$16:$H$71,4,0)&lt;&gt;""),VLOOKUP(E66&amp;Z57,' '!$D$16:$H$71,4,0),VLOOKUP(E66&amp;Z57,' '!$D$16:$H$71,5,0))</f>
        <v>1:3</v>
      </c>
      <c r="AA66" s="162"/>
      <c r="AB66" s="162"/>
      <c r="AC66" s="163"/>
      <c r="AD66" s="163"/>
      <c r="AE66" s="163"/>
      <c r="AF66" s="164" t="str">
        <f>IF(AND(E66&amp;$AF$57=VLOOKUP(E66&amp;$AF$57,' '!$D$16:$H$71,1,0),VLOOKUP(E66&amp;$AF$57,' '!$D$16:$H$71,4,0)&lt;&gt;""),VLOOKUP(E66&amp;$AF$57,' '!$D$16:$H$71,4,0),VLOOKUP(E66&amp;$AF$57,' '!$D$16:$H$71,5,0))</f>
        <v>3:0</v>
      </c>
      <c r="AG66" s="164"/>
      <c r="AH66" s="164"/>
      <c r="AI66" s="164" t="str">
        <f>IF(AND(E66&amp;$AI$57=VLOOKUP(E66&amp;$AI$57,' '!$D$16:$H$71,1,0),VLOOKUP(E66&amp;$AI$57,' '!$D$16:$H$71,4,0)&lt;&gt;""),VLOOKUP(E66&amp;$AI$57,' '!$D$16:$H$71,4,0),VLOOKUP(E66&amp;$AI$57,' '!$D$16:$H$71,5,0))</f>
        <v>3:0</v>
      </c>
      <c r="AJ66" s="164"/>
      <c r="AK66" s="164"/>
      <c r="AL66" s="164" t="str">
        <f>IF(AND(E66&amp;$AL$57=VLOOKUP(E66&amp;$AL$57,' '!$D$16:$H$71,1,0),VLOOKUP(E66&amp;$AL$57,' '!$D$16:$H$71,4,0)&lt;&gt;""),VLOOKUP(E66&amp;$AL$57,' '!$D$16:$H$71,4,0),VLOOKUP(E66&amp;$AL$57,' '!$D$16:$H$71,5,0))</f>
        <v>1:0</v>
      </c>
      <c r="AM66" s="164"/>
      <c r="AN66" s="164"/>
      <c r="AO66" s="164" t="str">
        <f>IF(AND(E66&amp;$AO$57=VLOOKUP(E66&amp;$AO$57,' '!$D$16:$H$71,1,0),VLOOKUP(E66&amp;$AO$57,' '!$D$16:$H$71,4,0)&lt;&gt;""),VLOOKUP(E66&amp;$AO$57,' '!$D$16:$H$71,4,0),VLOOKUP(E66&amp;$AO$57,' '!$D$16:$H$71,5,0))</f>
        <v>2:0</v>
      </c>
      <c r="AP66" s="164"/>
      <c r="AQ66" s="164"/>
      <c r="AR66" s="164" t="str">
        <f>IF(AND(E66&amp;$AR$57=VLOOKUP(E66&amp;$AR$57,' '!$D$16:$H$71,1,0),VLOOKUP(E66&amp;$AR$57,' '!$D$16:$H$71,4,0)&lt;&gt;""),VLOOKUP(E66&amp;$AR$57,' '!$D$16:$H$71,4,0),VLOOKUP(E66&amp;$AR$57,' '!$D$16:$H$71,5,0))</f>
        <v>3:0</v>
      </c>
      <c r="AS66" s="164"/>
      <c r="AT66" s="164"/>
      <c r="AU66" s="165" t="str">
        <f>IF(AND(E66&amp;$AU$57=VLOOKUP(E66&amp;$AU$57,' '!$D$16:$H$71,1,0),VLOOKUP(E66&amp;$AU$57,' '!$D$16:$H$71,4,0)&lt;&gt;""),VLOOKUP(E66&amp;$AU$57,' '!$D$16:$H$71,4,0),VLOOKUP(E66&amp;$AU$57,' '!$D$16:$H$71,5,0))</f>
        <v>2:0</v>
      </c>
      <c r="AV66" s="165"/>
      <c r="AW66" s="165"/>
      <c r="AX66" s="162">
        <f>IF(' '!$K$12=0,"",VLOOKUP(' '!A5,' '!$B$4:$N$11,10,0))</f>
        <v>7</v>
      </c>
      <c r="AY66" s="162"/>
      <c r="AZ66" s="162"/>
      <c r="BA66" s="164">
        <f>IF(' '!$K$12=0,"",VLOOKUP(' '!A5,' '!$B$4:$N$11,11,0))</f>
        <v>6</v>
      </c>
      <c r="BB66" s="164"/>
      <c r="BC66" s="164"/>
      <c r="BD66" s="164">
        <f>IF(' '!$K$12=0,"",VLOOKUP(' '!A5,' '!$B$4:$N$11,12,0))</f>
        <v>0</v>
      </c>
      <c r="BE66" s="164"/>
      <c r="BF66" s="164"/>
      <c r="BG66" s="164">
        <f>IF(' '!$K$12=0,"",VLOOKUP(' '!A5,' '!$B$4:$N$11,13,0))</f>
        <v>1</v>
      </c>
      <c r="BH66" s="164"/>
      <c r="BI66" s="164"/>
      <c r="BJ66" s="166">
        <f>IF(' '!$K$12=0,"",VLOOKUP(' '!A5,' '!$B$4:$N$11,5,0))</f>
        <v>15</v>
      </c>
      <c r="BK66" s="166"/>
      <c r="BL66" s="65" t="str">
        <f>IF(' '!$K$12=0,"",":")</f>
        <v>:</v>
      </c>
      <c r="BM66" s="167">
        <f>IF(' '!$K$12=0,"",VLOOKUP(' '!A5,' '!$B$4:$N$11,6,0))</f>
        <v>3</v>
      </c>
      <c r="BN66" s="167"/>
      <c r="BO66" s="168">
        <f>IF(' '!$K$12=0,"",BJ66-BM66)</f>
        <v>12</v>
      </c>
      <c r="BP66" s="168"/>
      <c r="BQ66" s="168"/>
      <c r="BR66" s="165">
        <f>IF(' '!$K$12=0,"",VLOOKUP(' '!A5,' '!$B$4:$N$11,7,0))</f>
        <v>18</v>
      </c>
      <c r="BS66" s="165"/>
      <c r="BT66" s="165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L66" s="63"/>
    </row>
    <row r="67" spans="3:90" s="61" customFormat="1" ht="18" customHeight="1">
      <c r="C67" s="160">
        <f>IF(' '!$K$12=0,"",IF(VLOOKUP(' '!A6,' '!$B$4:$D$11,3,0)=MAX(C$65:C66),"",' '!A6))</f>
        <v>3</v>
      </c>
      <c r="D67" s="160"/>
      <c r="E67" s="161" t="str">
        <f>IF(' '!$K$12=0,E18,VLOOKUP(' '!A6,' '!$B$4:$N$11,4,0))</f>
        <v>SG Breitenburg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 t="str">
        <f>IF(AND(E67&amp;Z57=VLOOKUP(E67&amp;Z57,' '!$D$16:$H$71,1,0),VLOOKUP(E67&amp;Z57,' '!$D$16:$H$71,4,0)&lt;&gt;""),VLOOKUP(E67&amp;Z57,' '!$D$16:$H$71,4,0),VLOOKUP(E67&amp;Z57,' '!$D$16:$H$71,5,0))</f>
        <v>1:1</v>
      </c>
      <c r="AA67" s="162"/>
      <c r="AB67" s="162"/>
      <c r="AC67" s="164" t="str">
        <f>IF(AND(E67&amp;$AC$57=VLOOKUP(E67&amp;$AC$57,' '!$D$16:$H$71,1,0),VLOOKUP(E67&amp;$AC$57,' '!$D$16:$H$71,4,0)&lt;&gt;""),VLOOKUP(E67&amp;$AC$57,' '!$D$16:$H$71,4,0),VLOOKUP(E67&amp;$AC$57,' '!$D$16:$H$71,5,0))</f>
        <v>0:3</v>
      </c>
      <c r="AD67" s="164"/>
      <c r="AE67" s="164"/>
      <c r="AF67" s="163"/>
      <c r="AG67" s="163"/>
      <c r="AH67" s="163"/>
      <c r="AI67" s="164" t="str">
        <f>IF(AND(E67&amp;$AI$57=VLOOKUP(E67&amp;$AI$57,' '!$D$16:$H$71,1,0),VLOOKUP(E67&amp;$AI$57,' '!$D$16:$H$71,4,0)&lt;&gt;""),VLOOKUP(E67&amp;$AI$57,' '!$D$16:$H$71,4,0),VLOOKUP(E67&amp;$AI$57,' '!$D$16:$H$71,5,0))</f>
        <v>1:0</v>
      </c>
      <c r="AJ67" s="164"/>
      <c r="AK67" s="164"/>
      <c r="AL67" s="164" t="str">
        <f>IF(AND(E67&amp;$AL$57=VLOOKUP(E67&amp;$AL$57,' '!$D$16:$H$71,1,0),VLOOKUP(E67&amp;$AL$57,' '!$D$16:$H$71,4,0)&lt;&gt;""),VLOOKUP(E67&amp;$AL$57,' '!$D$16:$H$71,4,0),VLOOKUP(E67&amp;$AL$57,' '!$D$16:$H$71,5,0))</f>
        <v>0:1</v>
      </c>
      <c r="AM67" s="164"/>
      <c r="AN67" s="164"/>
      <c r="AO67" s="164" t="str">
        <f>IF(AND(E67&amp;$AO$57=VLOOKUP(E67&amp;$AO$57,' '!$D$16:$H$71,1,0),VLOOKUP(E67&amp;$AO$57,' '!$D$16:$H$71,4,0)&lt;&gt;""),VLOOKUP(E67&amp;$AO$57,' '!$D$16:$H$71,4,0),VLOOKUP(E67&amp;$AO$57,' '!$D$16:$H$71,5,0))</f>
        <v>1:0</v>
      </c>
      <c r="AP67" s="164"/>
      <c r="AQ67" s="164"/>
      <c r="AR67" s="164" t="str">
        <f>IF(AND(E67&amp;$AR$57=VLOOKUP(E67&amp;$AR$57,' '!$D$16:$H$71,1,0),VLOOKUP(E67&amp;$AR$57,' '!$D$16:$H$71,4,0)&lt;&gt;""),VLOOKUP(E67&amp;$AR$57,' '!$D$16:$H$71,4,0),VLOOKUP(E67&amp;$AR$57,' '!$D$16:$H$71,5,0))</f>
        <v>3:0</v>
      </c>
      <c r="AS67" s="164"/>
      <c r="AT67" s="164"/>
      <c r="AU67" s="165" t="str">
        <f>IF(AND(E67&amp;$AU$57=VLOOKUP(E67&amp;$AU$57,' '!$D$16:$H$71,1,0),VLOOKUP(E67&amp;$AU$57,' '!$D$16:$H$71,4,0)&lt;&gt;""),VLOOKUP(E67&amp;$AU$57,' '!$D$16:$H$71,4,0),VLOOKUP(E67&amp;$AU$57,' '!$D$16:$H$71,5,0))</f>
        <v>3:1</v>
      </c>
      <c r="AV67" s="165"/>
      <c r="AW67" s="165"/>
      <c r="AX67" s="162">
        <f>IF(' '!$K$12=0,"",VLOOKUP(' '!A6,' '!$B$4:$N$11,10,0))</f>
        <v>7</v>
      </c>
      <c r="AY67" s="162"/>
      <c r="AZ67" s="162"/>
      <c r="BA67" s="164">
        <f>IF(' '!$K$12=0,"",VLOOKUP(' '!A6,' '!$B$4:$N$11,11,0))</f>
        <v>4</v>
      </c>
      <c r="BB67" s="164"/>
      <c r="BC67" s="164"/>
      <c r="BD67" s="164">
        <f>IF(' '!$K$12=0,"",VLOOKUP(' '!A6,' '!$B$4:$N$11,12,0))</f>
        <v>1</v>
      </c>
      <c r="BE67" s="164"/>
      <c r="BF67" s="164"/>
      <c r="BG67" s="164">
        <f>IF(' '!$K$12=0,"",VLOOKUP(' '!A6,' '!$B$4:$N$11,13,0))</f>
        <v>2</v>
      </c>
      <c r="BH67" s="164"/>
      <c r="BI67" s="164"/>
      <c r="BJ67" s="166">
        <f>IF(' '!$K$12=0,"",VLOOKUP(' '!A6,' '!$B$4:$N$11,5,0))</f>
        <v>9</v>
      </c>
      <c r="BK67" s="166"/>
      <c r="BL67" s="65" t="str">
        <f>IF(' '!$K$12=0,"",":")</f>
        <v>:</v>
      </c>
      <c r="BM67" s="167">
        <f>IF(' '!$K$12=0,"",VLOOKUP(' '!A6,' '!$B$4:$N$11,6,0))</f>
        <v>6</v>
      </c>
      <c r="BN67" s="167"/>
      <c r="BO67" s="168">
        <f>IF(' '!$K$12=0,"",BJ67-BM67)</f>
        <v>3</v>
      </c>
      <c r="BP67" s="168"/>
      <c r="BQ67" s="168"/>
      <c r="BR67" s="165">
        <f>IF(' '!$K$12=0,"",VLOOKUP(' '!A6,' '!$B$4:$N$11,7,0))</f>
        <v>13</v>
      </c>
      <c r="BS67" s="165"/>
      <c r="BT67" s="165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L67" s="63"/>
    </row>
    <row r="68" spans="3:90" s="61" customFormat="1" ht="18" customHeight="1">
      <c r="C68" s="160">
        <f>IF(' '!$K$12=0,"",IF(VLOOKUP(' '!A7,' '!$B$4:$D$11,3,0)=MAX(C$65:C67),"",' '!A7))</f>
        <v>4</v>
      </c>
      <c r="D68" s="160"/>
      <c r="E68" s="161" t="str">
        <f>IF(' '!$K$12=0,E19,VLOOKUP(' '!A7,' '!$B$4:$N$11,4,0))</f>
        <v>Alemania Wilster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2" t="str">
        <f>IF(AND(E68&amp;Z57=VLOOKUP(E68&amp;Z57,' '!$D$16:$H$71,1,0),VLOOKUP(E68&amp;Z57,' '!$D$16:$H$71,4,0)&lt;&gt;""),VLOOKUP(E68&amp;Z57,' '!$D$16:$H$71,4,0),VLOOKUP(E68&amp;Z57,' '!$D$16:$H$71,5,0))</f>
        <v>1:2</v>
      </c>
      <c r="AA68" s="162"/>
      <c r="AB68" s="162"/>
      <c r="AC68" s="164" t="str">
        <f>IF(AND(E68&amp;$AC$57=VLOOKUP(E68&amp;$AC$57,' '!$D$16:$H$71,1,0),VLOOKUP(E68&amp;$AC$57,' '!$D$16:$H$71,4,0)&lt;&gt;""),VLOOKUP(E68&amp;$AC$57,' '!$D$16:$H$71,4,0),VLOOKUP(E68&amp;$AC$57,' '!$D$16:$H$71,5,0))</f>
        <v>0:3</v>
      </c>
      <c r="AD68" s="164"/>
      <c r="AE68" s="164"/>
      <c r="AF68" s="164" t="str">
        <f>IF(AND(E68&amp;$AF$57=VLOOKUP(E68&amp;$AF$57,' '!$D$16:$H$71,1,0),VLOOKUP(E68&amp;$AF$57,' '!$D$16:$H$71,4,0)&lt;&gt;""),VLOOKUP(E68&amp;$AF$57,' '!$D$16:$H$71,4,0),VLOOKUP(E68&amp;$AF$57,' '!$D$16:$H$71,5,0))</f>
        <v>0:1</v>
      </c>
      <c r="AG68" s="164"/>
      <c r="AH68" s="164"/>
      <c r="AI68" s="163"/>
      <c r="AJ68" s="163"/>
      <c r="AK68" s="163"/>
      <c r="AL68" s="164" t="str">
        <f>IF(AND(E68&amp;$AL$57=VLOOKUP(E68&amp;$AL$57,' '!$D$16:$H$71,1,0),VLOOKUP(E68&amp;$AL$57,' '!$D$16:$H$71,4,0)&lt;&gt;""),VLOOKUP(E68&amp;$AL$57,' '!$D$16:$H$71,4,0),VLOOKUP(E68&amp;$AL$57,' '!$D$16:$H$71,5,0))</f>
        <v>1:0</v>
      </c>
      <c r="AM68" s="164"/>
      <c r="AN68" s="164"/>
      <c r="AO68" s="164" t="str">
        <f>IF(AND(E68&amp;$AO$57=VLOOKUP(E68&amp;$AO$57,' '!$D$16:$H$71,1,0),VLOOKUP(E68&amp;$AO$57,' '!$D$16:$H$71,4,0)&lt;&gt;""),VLOOKUP(E68&amp;$AO$57,' '!$D$16:$H$71,4,0),VLOOKUP(E68&amp;$AO$57,' '!$D$16:$H$71,5,0))</f>
        <v>2:0</v>
      </c>
      <c r="AP68" s="164"/>
      <c r="AQ68" s="164"/>
      <c r="AR68" s="164" t="str">
        <f>IF(AND(E68&amp;$AR$57=VLOOKUP(E68&amp;$AR$57,' '!$D$16:$H$71,1,0),VLOOKUP(E68&amp;$AR$57,' '!$D$16:$H$71,4,0)&lt;&gt;""),VLOOKUP(E68&amp;$AR$57,' '!$D$16:$H$71,4,0),VLOOKUP(E68&amp;$AR$57,' '!$D$16:$H$71,5,0))</f>
        <v>2:1</v>
      </c>
      <c r="AS68" s="164"/>
      <c r="AT68" s="164"/>
      <c r="AU68" s="165" t="str">
        <f>IF(AND(E68&amp;$AU$57=VLOOKUP(E68&amp;$AU$57,' '!$D$16:$H$71,1,0),VLOOKUP(E68&amp;$AU$57,' '!$D$16:$H$71,4,0)&lt;&gt;""),VLOOKUP(E68&amp;$AU$57,' '!$D$16:$H$71,4,0),VLOOKUP(E68&amp;$AU$57,' '!$D$16:$H$71,5,0))</f>
        <v>4:1</v>
      </c>
      <c r="AV68" s="165"/>
      <c r="AW68" s="165"/>
      <c r="AX68" s="162">
        <f>IF(' '!$K$12=0,"",VLOOKUP(' '!A7,' '!$B$4:$N$11,10,0))</f>
        <v>7</v>
      </c>
      <c r="AY68" s="162"/>
      <c r="AZ68" s="162"/>
      <c r="BA68" s="164">
        <f>IF(' '!$K$12=0,"",VLOOKUP(' '!A7,' '!$B$4:$N$11,11,0))</f>
        <v>4</v>
      </c>
      <c r="BB68" s="164"/>
      <c r="BC68" s="164"/>
      <c r="BD68" s="164">
        <f>IF(' '!$K$12=0,"",VLOOKUP(' '!A7,' '!$B$4:$N$11,12,0))</f>
        <v>0</v>
      </c>
      <c r="BE68" s="164"/>
      <c r="BF68" s="164"/>
      <c r="BG68" s="164">
        <f>IF(' '!$K$12=0,"",VLOOKUP(' '!A7,' '!$B$4:$N$11,13,0))</f>
        <v>3</v>
      </c>
      <c r="BH68" s="164"/>
      <c r="BI68" s="164"/>
      <c r="BJ68" s="166">
        <f>IF(' '!$K$12=0,"",VLOOKUP(' '!A7,' '!$B$4:$N$11,5,0))</f>
        <v>10</v>
      </c>
      <c r="BK68" s="166"/>
      <c r="BL68" s="65" t="str">
        <f>IF(' '!$K$12=0,"",":")</f>
        <v>:</v>
      </c>
      <c r="BM68" s="167">
        <f>IF(' '!$K$12=0,"",VLOOKUP(' '!A7,' '!$B$4:$N$11,6,0))</f>
        <v>8</v>
      </c>
      <c r="BN68" s="167"/>
      <c r="BO68" s="168">
        <f>IF(' '!$K$12=0,"",BJ68-BM68)</f>
        <v>2</v>
      </c>
      <c r="BP68" s="168"/>
      <c r="BQ68" s="168"/>
      <c r="BR68" s="165">
        <f>IF(' '!$K$12=0,"",VLOOKUP(' '!A7,' '!$B$4:$N$11,7,0))</f>
        <v>12</v>
      </c>
      <c r="BS68" s="165"/>
      <c r="BT68" s="165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L68" s="63"/>
    </row>
    <row r="69" spans="3:90" s="61" customFormat="1" ht="18" customHeight="1">
      <c r="C69" s="160">
        <f>IF(' '!$K$12=0,"",IF(VLOOKUP(' '!A8,' '!$B$4:$D$11,3,0)=MAX(C$65:C68),"",' '!A8))</f>
        <v>5</v>
      </c>
      <c r="D69" s="160"/>
      <c r="E69" s="161" t="str">
        <f>IF(' '!$K$12=0,E20,VLOOKUP(' '!A8,' '!$B$4:$N$11,4,0))</f>
        <v>ETSV Fortuna Glückstadt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2" t="str">
        <f>IF(AND(E69&amp;Z57=VLOOKUP(E69&amp;Z57,' '!$D$16:$H$71,1,0),VLOOKUP(E69&amp;Z57,' '!$D$16:$H$71,4,0)&lt;&gt;""),VLOOKUP(E69&amp;Z57,' '!$D$16:$H$71,4,0),VLOOKUP(E69&amp;Z57,' '!$D$16:$H$71,5,0))</f>
        <v>0:2</v>
      </c>
      <c r="AA69" s="162"/>
      <c r="AB69" s="162"/>
      <c r="AC69" s="164" t="str">
        <f>IF(AND(E69&amp;$AC$57=VLOOKUP(E69&amp;$AC$57,' '!$D$16:$H$71,1,0),VLOOKUP(E69&amp;$AC$57,' '!$D$16:$H$71,4,0)&lt;&gt;""),VLOOKUP(E69&amp;$AC$57,' '!$D$16:$H$71,4,0),VLOOKUP(E69&amp;$AC$57,' '!$D$16:$H$71,5,0))</f>
        <v>0:1</v>
      </c>
      <c r="AD69" s="164"/>
      <c r="AE69" s="164"/>
      <c r="AF69" s="164" t="str">
        <f>IF(AND(E69&amp;$AF$57=VLOOKUP(E69&amp;$AF$57,' '!$D$16:$H$71,1,0),VLOOKUP(E69&amp;$AF$57,' '!$D$16:$H$71,4,0)&lt;&gt;""),VLOOKUP(E69&amp;$AF$57,' '!$D$16:$H$71,4,0),VLOOKUP(E69&amp;$AF$57,' '!$D$16:$H$71,5,0))</f>
        <v>1:0</v>
      </c>
      <c r="AG69" s="164"/>
      <c r="AH69" s="164"/>
      <c r="AI69" s="164" t="str">
        <f>IF(AND(E69&amp;$AI$57=VLOOKUP(E69&amp;$AI$57,' '!$D$16:$H$71,1,0),VLOOKUP(E69&amp;$AI$57,' '!$D$16:$H$71,4,0)&lt;&gt;""),VLOOKUP(E69&amp;$AI$57,' '!$D$16:$H$71,4,0),VLOOKUP(E69&amp;$AI$57,' '!$D$16:$H$71,5,0))</f>
        <v>0:1</v>
      </c>
      <c r="AJ69" s="164"/>
      <c r="AK69" s="164"/>
      <c r="AL69" s="163"/>
      <c r="AM69" s="163"/>
      <c r="AN69" s="163"/>
      <c r="AO69" s="164" t="str">
        <f>IF(AND(E69&amp;$AO$57=VLOOKUP(E69&amp;$AO$57,' '!$D$16:$H$71,1,0),VLOOKUP(E69&amp;$AO$57,' '!$D$16:$H$71,4,0)&lt;&gt;""),VLOOKUP(E69&amp;$AO$57,' '!$D$16:$H$71,4,0),VLOOKUP(E69&amp;$AO$57,' '!$D$16:$H$71,5,0))</f>
        <v>1:0</v>
      </c>
      <c r="AP69" s="164"/>
      <c r="AQ69" s="164"/>
      <c r="AR69" s="164" t="str">
        <f>IF(AND(E69&amp;$AR$57=VLOOKUP(E69&amp;$AR$57,' '!$D$16:$H$71,1,0),VLOOKUP(E69&amp;$AR$57,' '!$D$16:$H$71,4,0)&lt;&gt;""),VLOOKUP(E69&amp;$AR$57,' '!$D$16:$H$71,4,0),VLOOKUP(E69&amp;$AR$57,' '!$D$16:$H$71,5,0))</f>
        <v>4:1</v>
      </c>
      <c r="AS69" s="164"/>
      <c r="AT69" s="164"/>
      <c r="AU69" s="165" t="str">
        <f>IF(AND(E69&amp;$AU$57=VLOOKUP(E69&amp;$AU$57,' '!$D$16:$H$71,1,0),VLOOKUP(E69&amp;$AU$57,' '!$D$16:$H$71,4,0)&lt;&gt;""),VLOOKUP(E69&amp;$AU$57,' '!$D$16:$H$71,4,0),VLOOKUP(E69&amp;$AU$57,' '!$D$16:$H$71,5,0))</f>
        <v>1:1</v>
      </c>
      <c r="AV69" s="165"/>
      <c r="AW69" s="165"/>
      <c r="AX69" s="162">
        <f>IF(' '!$K$12=0,"",VLOOKUP(' '!A8,' '!$B$4:$N$11,10,0))</f>
        <v>7</v>
      </c>
      <c r="AY69" s="162"/>
      <c r="AZ69" s="162"/>
      <c r="BA69" s="164">
        <f>IF(' '!$K$12=0,"",VLOOKUP(' '!A8,' '!$B$4:$N$11,11,0))</f>
        <v>3</v>
      </c>
      <c r="BB69" s="164"/>
      <c r="BC69" s="164"/>
      <c r="BD69" s="164">
        <f>IF(' '!$K$12=0,"",VLOOKUP(' '!A8,' '!$B$4:$N$11,12,0))</f>
        <v>1</v>
      </c>
      <c r="BE69" s="164"/>
      <c r="BF69" s="164"/>
      <c r="BG69" s="164">
        <f>IF(' '!$K$12=0,"",VLOOKUP(' '!A8,' '!$B$4:$N$11,13,0))</f>
        <v>3</v>
      </c>
      <c r="BH69" s="164"/>
      <c r="BI69" s="164"/>
      <c r="BJ69" s="166">
        <f>IF(' '!$K$12=0,"",VLOOKUP(' '!A8,' '!$B$4:$N$11,5,0))</f>
        <v>7</v>
      </c>
      <c r="BK69" s="166"/>
      <c r="BL69" s="65" t="str">
        <f>IF(' '!$K$12=0,"",":")</f>
        <v>:</v>
      </c>
      <c r="BM69" s="167">
        <f>IF(' '!$K$12=0,"",VLOOKUP(' '!A8,' '!$B$4:$N$11,6,0))</f>
        <v>6</v>
      </c>
      <c r="BN69" s="167"/>
      <c r="BO69" s="168">
        <f>IF(' '!$K$12=0,"",BJ69-BM69)</f>
        <v>1</v>
      </c>
      <c r="BP69" s="168"/>
      <c r="BQ69" s="168"/>
      <c r="BR69" s="165">
        <f>IF(' '!$K$12=0,"",VLOOKUP(' '!A8,' '!$B$4:$N$11,7,0))</f>
        <v>10</v>
      </c>
      <c r="BS69" s="165"/>
      <c r="BT69" s="165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L69" s="63"/>
    </row>
    <row r="70" spans="3:90" s="61" customFormat="1" ht="18" customHeight="1">
      <c r="C70" s="160">
        <f>IF(' '!$K$12=0,"",IF(VLOOKUP(' '!A9,' '!$B$4:$D$11,3,0)=MAX(C$65:C69),"",' '!A9))</f>
        <v>6</v>
      </c>
      <c r="D70" s="160"/>
      <c r="E70" s="161" t="str">
        <f>IF(' '!$K$12=0,E21,VLOOKUP(' '!A9,' '!$B$4:$N$11,4,0))</f>
        <v>SG Störtal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 t="str">
        <f>IF(AND(E70&amp;Z57=VLOOKUP(E70&amp;Z57,' '!$D$16:$H$71,1,0),VLOOKUP(E70&amp;Z57,' '!$D$16:$H$71,4,0)&lt;&gt;""),VLOOKUP(E70&amp;Z57,' '!$D$16:$H$71,4,0),VLOOKUP(E70&amp;Z57,' '!$D$16:$H$71,5,0))</f>
        <v>0:3</v>
      </c>
      <c r="AA70" s="162"/>
      <c r="AB70" s="162"/>
      <c r="AC70" s="164" t="str">
        <f>IF(AND(E70&amp;$AC$57=VLOOKUP(E70&amp;$AC$57,' '!$D$16:$H$71,1,0),VLOOKUP(E70&amp;$AC$57,' '!$D$16:$H$71,4,0)&lt;&gt;""),VLOOKUP(E70&amp;$AC$57,' '!$D$16:$H$71,4,0),VLOOKUP(E70&amp;$AC$57,' '!$D$16:$H$71,5,0))</f>
        <v>0:2</v>
      </c>
      <c r="AD70" s="164"/>
      <c r="AE70" s="164"/>
      <c r="AF70" s="164" t="str">
        <f>IF(AND(E70&amp;$AF$57=VLOOKUP(E70&amp;$AF$57,' '!$D$16:$H$71,1,0),VLOOKUP(E70&amp;$AF$57,' '!$D$16:$H$71,4,0)&lt;&gt;""),VLOOKUP(E70&amp;$AF$57,' '!$D$16:$H$71,4,0),VLOOKUP(E70&amp;$AF$57,' '!$D$16:$H$71,5,0))</f>
        <v>0:1</v>
      </c>
      <c r="AG70" s="164"/>
      <c r="AH70" s="164"/>
      <c r="AI70" s="164" t="str">
        <f>IF(AND(E70&amp;$AI$57=VLOOKUP(E70&amp;$AI$57,' '!$D$16:$H$71,1,0),VLOOKUP(E70&amp;$AI$57,' '!$D$16:$H$71,4,0)&lt;&gt;""),VLOOKUP(E70&amp;$AI$57,' '!$D$16:$H$71,4,0),VLOOKUP(E70&amp;$AI$57,' '!$D$16:$H$71,5,0))</f>
        <v>0:2</v>
      </c>
      <c r="AJ70" s="164"/>
      <c r="AK70" s="164"/>
      <c r="AL70" s="164" t="str">
        <f>IF(AND(E70&amp;$AL$57=VLOOKUP(E70&amp;$AL$57,' '!$D$16:$H$71,1,0),VLOOKUP(E70&amp;$AL$57,' '!$D$16:$H$71,4,0)&lt;&gt;""),VLOOKUP(E70&amp;$AL$57,' '!$D$16:$H$71,4,0),VLOOKUP(E70&amp;$AL$57,' '!$D$16:$H$71,5,0))</f>
        <v>0:1</v>
      </c>
      <c r="AM70" s="164"/>
      <c r="AN70" s="164"/>
      <c r="AO70" s="163"/>
      <c r="AP70" s="163"/>
      <c r="AQ70" s="163"/>
      <c r="AR70" s="164" t="str">
        <f>IF(AND(E70&amp;$AR$57=VLOOKUP(E70&amp;$AR$57,' '!$D$16:$H$71,1,0),VLOOKUP(E70&amp;$AR$57,' '!$D$16:$H$71,4,0)&lt;&gt;""),VLOOKUP(E70&amp;$AR$57,' '!$D$16:$H$71,4,0),VLOOKUP(E70&amp;$AR$57,' '!$D$16:$H$71,5,0))</f>
        <v>2:0</v>
      </c>
      <c r="AS70" s="164"/>
      <c r="AT70" s="164"/>
      <c r="AU70" s="165" t="str">
        <f>IF(AND(E70&amp;$AU$57=VLOOKUP(E70&amp;$AU$57,' '!$D$16:$H$71,1,0),VLOOKUP(E70&amp;$AU$57,' '!$D$16:$H$71,4,0)&lt;&gt;""),VLOOKUP(E70&amp;$AU$57,' '!$D$16:$H$71,4,0),VLOOKUP(E70&amp;$AU$57,' '!$D$16:$H$71,5,0))</f>
        <v>1:0</v>
      </c>
      <c r="AV70" s="165"/>
      <c r="AW70" s="165"/>
      <c r="AX70" s="162">
        <f>IF(' '!$K$12=0,"",VLOOKUP(' '!A9,' '!$B$4:$N$11,10,0))</f>
        <v>7</v>
      </c>
      <c r="AY70" s="162"/>
      <c r="AZ70" s="162"/>
      <c r="BA70" s="164">
        <f>IF(' '!$K$12=0,"",VLOOKUP(' '!A9,' '!$B$4:$N$11,11,0))</f>
        <v>2</v>
      </c>
      <c r="BB70" s="164"/>
      <c r="BC70" s="164"/>
      <c r="BD70" s="164">
        <f>IF(' '!$K$12=0,"",VLOOKUP(' '!A9,' '!$B$4:$N$11,12,0))</f>
        <v>0</v>
      </c>
      <c r="BE70" s="164"/>
      <c r="BF70" s="164"/>
      <c r="BG70" s="164">
        <f>IF(' '!$K$12=0,"",VLOOKUP(' '!A9,' '!$B$4:$N$11,13,0))</f>
        <v>5</v>
      </c>
      <c r="BH70" s="164"/>
      <c r="BI70" s="164"/>
      <c r="BJ70" s="166">
        <f>IF(' '!$K$12=0,"",VLOOKUP(' '!A9,' '!$B$4:$N$11,5,0))</f>
        <v>3</v>
      </c>
      <c r="BK70" s="166"/>
      <c r="BL70" s="65" t="str">
        <f>IF(' '!$K$12=0,"",":")</f>
        <v>:</v>
      </c>
      <c r="BM70" s="167">
        <f>IF(' '!$K$12=0,"",VLOOKUP(' '!A9,' '!$B$4:$N$11,6,0))</f>
        <v>9</v>
      </c>
      <c r="BN70" s="167"/>
      <c r="BO70" s="168">
        <f>IF(' '!$K$12=0,"",BJ70-BM70)</f>
        <v>-6</v>
      </c>
      <c r="BP70" s="168"/>
      <c r="BQ70" s="168"/>
      <c r="BR70" s="165">
        <f>IF(' '!$K$12=0,"",VLOOKUP(' '!A9,' '!$B$4:$N$11,7,0))</f>
        <v>6</v>
      </c>
      <c r="BS70" s="165"/>
      <c r="BT70" s="165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L70" s="63"/>
    </row>
    <row r="71" spans="3:90" s="61" customFormat="1" ht="18" customHeight="1">
      <c r="C71" s="160">
        <f>IF(' '!$K$12=0,"",IF(VLOOKUP(' '!A10,' '!$B$4:$D$11,3,0)=MAX(C$65:C70),"",' '!A10))</f>
        <v>7</v>
      </c>
      <c r="D71" s="160"/>
      <c r="E71" s="161" t="str">
        <f>IF(' '!$K$12=0,E22,VLOOKUP(' '!A10,' '!$B$4:$N$11,4,0))</f>
        <v>TSV Oldendorf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2" t="str">
        <f>IF(AND(E71&amp;Z57=VLOOKUP(E71&amp;Z57,' '!$D$16:$H$71,1,0),VLOOKUP(E71&amp;Z57,' '!$D$16:$H$71,4,0)&lt;&gt;""),VLOOKUP(E71&amp;Z57,' '!$D$16:$H$71,4,0),VLOOKUP(E71&amp;Z57,' '!$D$16:$H$71,5,0))</f>
        <v>1:5</v>
      </c>
      <c r="AA71" s="162"/>
      <c r="AB71" s="162"/>
      <c r="AC71" s="164" t="str">
        <f>IF(AND(E71&amp;$AC$57=VLOOKUP(E71&amp;$AC$57,' '!$D$16:$H$71,1,0),VLOOKUP(E71&amp;$AC$57,' '!$D$16:$H$71,4,0)&lt;&gt;""),VLOOKUP(E71&amp;$AC$57,' '!$D$16:$H$71,4,0),VLOOKUP(E71&amp;$AC$57,' '!$D$16:$H$71,5,0))</f>
        <v>0:3</v>
      </c>
      <c r="AD71" s="164"/>
      <c r="AE71" s="164"/>
      <c r="AF71" s="164" t="str">
        <f>IF(AND(E71&amp;$AF$57=VLOOKUP(E71&amp;$AF$57,' '!$D$16:$H$71,1,0),VLOOKUP(E71&amp;$AF$57,' '!$D$16:$H$71,4,0)&lt;&gt;""),VLOOKUP(E71&amp;$AF$57,' '!$D$16:$H$71,4,0),VLOOKUP(E71&amp;$AF$57,' '!$D$16:$H$71,5,0))</f>
        <v>0:3</v>
      </c>
      <c r="AG71" s="164"/>
      <c r="AH71" s="164"/>
      <c r="AI71" s="164" t="str">
        <f>IF(AND(E71&amp;$AI$57=VLOOKUP(E71&amp;$AI$57,' '!$D$16:$H$71,1,0),VLOOKUP(E71&amp;$AI$57,' '!$D$16:$H$71,4,0)&lt;&gt;""),VLOOKUP(E71&amp;$AI$57,' '!$D$16:$H$71,4,0),VLOOKUP(E71&amp;$AI$57,' '!$D$16:$H$71,5,0))</f>
        <v>1:2</v>
      </c>
      <c r="AJ71" s="164"/>
      <c r="AK71" s="164"/>
      <c r="AL71" s="164" t="str">
        <f>IF(AND(E71&amp;$AL$57=VLOOKUP(E71&amp;$AL$57,' '!$D$16:$H$71,1,0),VLOOKUP(E71&amp;$AL$57,' '!$D$16:$H$71,4,0)&lt;&gt;""),VLOOKUP(E71&amp;$AL$57,' '!$D$16:$H$71,4,0),VLOOKUP(E71&amp;$AL$57,' '!$D$16:$H$71,5,0))</f>
        <v>1:4</v>
      </c>
      <c r="AM71" s="164"/>
      <c r="AN71" s="164"/>
      <c r="AO71" s="164" t="str">
        <f>IF(AND(E71&amp;$AO$57=VLOOKUP(E71&amp;$AO$57,' '!$D$16:$H$71,1,0),VLOOKUP(E71&amp;$AO$57,' '!$D$16:$H$71,4,0)&lt;&gt;""),VLOOKUP(E71&amp;$AO$57,' '!$D$16:$H$71,4,0),VLOOKUP(E71&amp;$AO$57,' '!$D$16:$H$71,5,0))</f>
        <v>0:2</v>
      </c>
      <c r="AP71" s="164"/>
      <c r="AQ71" s="164"/>
      <c r="AR71" s="163"/>
      <c r="AS71" s="163"/>
      <c r="AT71" s="163"/>
      <c r="AU71" s="165" t="str">
        <f>IF(AND(E71&amp;$AU$57=VLOOKUP(E71&amp;$AU$57,' '!$D$16:$H$71,1,0),VLOOKUP(E71&amp;$AU$57,' '!$D$16:$H$71,4,0)&lt;&gt;""),VLOOKUP(E71&amp;$AU$57,' '!$D$16:$H$71,4,0),VLOOKUP(E71&amp;$AU$57,' '!$D$16:$H$71,5,0))</f>
        <v>1:0</v>
      </c>
      <c r="AV71" s="165"/>
      <c r="AW71" s="165"/>
      <c r="AX71" s="162">
        <f>IF(' '!$K$12=0,"",VLOOKUP(' '!A10,' '!$B$4:$N$11,10,0))</f>
        <v>7</v>
      </c>
      <c r="AY71" s="162"/>
      <c r="AZ71" s="162"/>
      <c r="BA71" s="164">
        <f>IF(' '!$K$12=0,"",VLOOKUP(' '!A10,' '!$B$4:$N$11,11,0))</f>
        <v>1</v>
      </c>
      <c r="BB71" s="164"/>
      <c r="BC71" s="164"/>
      <c r="BD71" s="164">
        <f>IF(' '!$K$12=0,"",VLOOKUP(' '!A10,' '!$B$4:$N$11,12,0))</f>
        <v>0</v>
      </c>
      <c r="BE71" s="164"/>
      <c r="BF71" s="164"/>
      <c r="BG71" s="164">
        <f>IF(' '!$K$12=0,"",VLOOKUP(' '!A10,' '!$B$4:$N$11,13,0))</f>
        <v>6</v>
      </c>
      <c r="BH71" s="164"/>
      <c r="BI71" s="164"/>
      <c r="BJ71" s="166">
        <f>IF(' '!$K$12=0,"",VLOOKUP(' '!A10,' '!$B$4:$N$11,5,0))</f>
        <v>4</v>
      </c>
      <c r="BK71" s="166"/>
      <c r="BL71" s="65" t="str">
        <f>IF(' '!$K$12=0,"",":")</f>
        <v>:</v>
      </c>
      <c r="BM71" s="167">
        <f>IF(' '!$K$12=0,"",VLOOKUP(' '!A10,' '!$B$4:$N$11,6,0))</f>
        <v>19</v>
      </c>
      <c r="BN71" s="167"/>
      <c r="BO71" s="168">
        <f>IF(' '!$K$12=0,"",BJ71-BM71)</f>
        <v>-15</v>
      </c>
      <c r="BP71" s="168"/>
      <c r="BQ71" s="168"/>
      <c r="BR71" s="165">
        <f>IF(' '!$K$12=0,"",VLOOKUP(' '!A10,' '!$B$4:$N$11,7,0))</f>
        <v>3</v>
      </c>
      <c r="BS71" s="165"/>
      <c r="BT71" s="165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L71" s="63"/>
    </row>
    <row r="72" spans="3:90" s="61" customFormat="1" ht="18" customHeight="1">
      <c r="C72" s="169">
        <f>IF(' '!$K$12=0,"",IF(VLOOKUP(' '!A11,' '!$B$4:$D$11,3,0)=MAX(C$65:C71),"",' '!A11))</f>
        <v>8</v>
      </c>
      <c r="D72" s="169"/>
      <c r="E72" s="170" t="str">
        <f>IF(' '!$K$12=0,E23,VLOOKUP(' '!A11,' '!$B$4:$N$11,4,0))</f>
        <v>TSV Brokstedt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1" t="str">
        <f>IF(AND(E72&amp;Z57=VLOOKUP(E72&amp;Z57,' '!$D$16:$H$71,1,0),VLOOKUP(E72&amp;Z57,' '!$D$16:$H$71,4,0)&lt;&gt;""),VLOOKUP(E72&amp;Z57,' '!$D$16:$H$71,4,0),VLOOKUP(E72&amp;Z57,' '!$D$16:$H$71,5,0))</f>
        <v>0:2</v>
      </c>
      <c r="AA72" s="171"/>
      <c r="AB72" s="171"/>
      <c r="AC72" s="172" t="str">
        <f>IF(AND(E72&amp;$AC$57=VLOOKUP(E72&amp;$AC$57,' '!$D$16:$H$71,1,0),VLOOKUP(E72&amp;$AC$57,' '!$D$16:$H$71,4,0)&lt;&gt;""),VLOOKUP(E72&amp;$AC$57,' '!$D$16:$H$71,4,0),VLOOKUP(E72&amp;$AC$57,' '!$D$16:$H$71,5,0))</f>
        <v>0:2</v>
      </c>
      <c r="AD72" s="172"/>
      <c r="AE72" s="172"/>
      <c r="AF72" s="172" t="str">
        <f>IF(AND(E72&amp;$AF$57=VLOOKUP(E72&amp;$AF$57,' '!$D$16:$H$71,1,0),VLOOKUP(E72&amp;$AF$57,' '!$D$16:$H$71,4,0)&lt;&gt;""),VLOOKUP(E72&amp;$AF$57,' '!$D$16:$H$71,4,0),VLOOKUP(E72&amp;$AF$57,' '!$D$16:$H$71,5,0))</f>
        <v>1:3</v>
      </c>
      <c r="AG72" s="172"/>
      <c r="AH72" s="172"/>
      <c r="AI72" s="172" t="str">
        <f>IF(AND(E72&amp;$AI$57=VLOOKUP(E72&amp;$AI$57,' '!$D$16:$H$71,1,0),VLOOKUP(E72&amp;$AI$57,' '!$D$16:$H$71,4,0)&lt;&gt;""),VLOOKUP(E72&amp;$AI$57,' '!$D$16:$H$71,4,0),VLOOKUP(E72&amp;$AI$57,' '!$D$16:$H$71,5,0))</f>
        <v>1:4</v>
      </c>
      <c r="AJ72" s="172"/>
      <c r="AK72" s="172"/>
      <c r="AL72" s="172" t="str">
        <f>IF(AND(E72&amp;$AL$57=VLOOKUP(E72&amp;$AL$57,' '!$D$16:$H$71,1,0),VLOOKUP(E72&amp;$AL$57,' '!$D$16:$H$71,4,0)&lt;&gt;""),VLOOKUP(E72&amp;$AL$57,' '!$D$16:$H$71,4,0),VLOOKUP(E72&amp;$AL$57,' '!$D$16:$H$71,5,0))</f>
        <v>1:1</v>
      </c>
      <c r="AM72" s="172"/>
      <c r="AN72" s="172"/>
      <c r="AO72" s="172" t="str">
        <f>IF(AND(E72&amp;$AO$57=VLOOKUP(E72&amp;$AO$57,' '!$D$16:$H$71,1,0),VLOOKUP(E72&amp;$AO$57,' '!$D$16:$H$71,4,0)&lt;&gt;""),VLOOKUP(E72&amp;$AO$57,' '!$D$16:$H$71,4,0),VLOOKUP(E72&amp;$AO$57,' '!$D$16:$H$71,5,0))</f>
        <v>0:1</v>
      </c>
      <c r="AP72" s="172"/>
      <c r="AQ72" s="172"/>
      <c r="AR72" s="172" t="str">
        <f>IF(AND(E72&amp;$AR$57=VLOOKUP(E72&amp;$AR$57,' '!$D$16:$H$71,1,0),VLOOKUP(E72&amp;$AR$57,' '!$D$16:$H$71,4,0)&lt;&gt;""),VLOOKUP(E72&amp;$AR$57,' '!$D$16:$H$71,4,0),VLOOKUP(E72&amp;$AR$57,' '!$D$16:$H$71,5,0))</f>
        <v>0:1</v>
      </c>
      <c r="AS72" s="172"/>
      <c r="AT72" s="172"/>
      <c r="AU72" s="173"/>
      <c r="AV72" s="173"/>
      <c r="AW72" s="173"/>
      <c r="AX72" s="171">
        <f>IF(' '!$K$12=0,"",VLOOKUP(' '!A11,' '!$B$4:$N$11,10,0))</f>
        <v>7</v>
      </c>
      <c r="AY72" s="171"/>
      <c r="AZ72" s="171"/>
      <c r="BA72" s="172">
        <f>IF(' '!$K$12=0,"",VLOOKUP(' '!A11,' '!$B$4:$N$11,11,0))</f>
        <v>0</v>
      </c>
      <c r="BB72" s="172"/>
      <c r="BC72" s="172"/>
      <c r="BD72" s="172">
        <f>IF(' '!$K$12=0,"",VLOOKUP(' '!A11,' '!$B$4:$N$11,12,0))</f>
        <v>1</v>
      </c>
      <c r="BE72" s="172"/>
      <c r="BF72" s="172"/>
      <c r="BG72" s="172">
        <f>IF(' '!$K$12=0,"",VLOOKUP(' '!A11,' '!$B$4:$N$11,13,0))</f>
        <v>6</v>
      </c>
      <c r="BH72" s="172"/>
      <c r="BI72" s="172"/>
      <c r="BJ72" s="174">
        <f>IF(' '!$K$12=0,"",VLOOKUP(' '!A11,' '!$B$4:$N$11,5,0))</f>
        <v>3</v>
      </c>
      <c r="BK72" s="174"/>
      <c r="BL72" s="66" t="str">
        <f>IF(' '!$K$12=0,"",":")</f>
        <v>:</v>
      </c>
      <c r="BM72" s="175">
        <f>IF(' '!$K$12=0,"",VLOOKUP(' '!A11,' '!$B$4:$N$11,6,0))</f>
        <v>14</v>
      </c>
      <c r="BN72" s="175"/>
      <c r="BO72" s="176">
        <f>IF(' '!$K$12=0,"",BJ72-BM72)</f>
        <v>-11</v>
      </c>
      <c r="BP72" s="176"/>
      <c r="BQ72" s="176"/>
      <c r="BR72" s="177">
        <f>IF(' '!$K$12=0,"",VLOOKUP(' '!A11,' '!$B$4:$N$11,7,0))</f>
        <v>1</v>
      </c>
      <c r="BS72" s="177"/>
      <c r="BT72" s="177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L72" s="63"/>
    </row>
    <row r="73" spans="3:90" s="61" customFormat="1" ht="18" customHeight="1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2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L73" s="63"/>
    </row>
    <row r="74" spans="3:90" s="61" customFormat="1" ht="18" customHeight="1" hidden="1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2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L74" s="63"/>
    </row>
    <row r="75" spans="3:90" s="61" customFormat="1" ht="18" customHeight="1" hidden="1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2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L75" s="63"/>
    </row>
    <row r="76" spans="3:90" s="61" customFormat="1" ht="18" customHeight="1" hidden="1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2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L76" s="63"/>
    </row>
    <row r="77" spans="3:90" s="61" customFormat="1" ht="18" customHeight="1" hidden="1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2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L77" s="63"/>
    </row>
    <row r="78" spans="3:90" s="61" customFormat="1" ht="12" customHeight="1" hidden="1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2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L78" s="63"/>
    </row>
    <row r="79" spans="3:90" s="61" customFormat="1" ht="12" customHeight="1" hidden="1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2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L79" s="63"/>
    </row>
    <row r="80" spans="3:90" s="61" customFormat="1" ht="12" customHeight="1" hidden="1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2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L80" s="63"/>
    </row>
    <row r="81" spans="3:90" s="61" customFormat="1" ht="12" customHeight="1" hidden="1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2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L81" s="63"/>
    </row>
    <row r="82" spans="3:90" s="61" customFormat="1" ht="12" customHeight="1" hidden="1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2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L82" s="63"/>
    </row>
    <row r="83" spans="3:90" s="61" customFormat="1" ht="12" customHeight="1" hidden="1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2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L83" s="63"/>
    </row>
    <row r="84" spans="3:90" s="61" customFormat="1" ht="12" customHeight="1" hidden="1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2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L84" s="63"/>
    </row>
    <row r="85" spans="3:90" s="61" customFormat="1" ht="12" customHeight="1" hidden="1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2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L85" s="63"/>
    </row>
    <row r="86" spans="3:90" s="61" customFormat="1" ht="12" customHeight="1" hidden="1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2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L86" s="63"/>
    </row>
    <row r="87" spans="3:90" s="61" customFormat="1" ht="12" customHeight="1" hidden="1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2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L87" s="63"/>
    </row>
    <row r="88" spans="3:90" s="61" customFormat="1" ht="12" customHeight="1" hidden="1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2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L88" s="63"/>
    </row>
    <row r="89" spans="3:90" s="61" customFormat="1" ht="12" customHeight="1" hidden="1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2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L89" s="63"/>
    </row>
    <row r="90" spans="3:90" s="61" customFormat="1" ht="12" customHeight="1" hidden="1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2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L90" s="63"/>
    </row>
    <row r="91" spans="3:90" s="61" customFormat="1" ht="12" customHeight="1" hidden="1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2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L91" s="63"/>
    </row>
    <row r="92" spans="3:90" s="61" customFormat="1" ht="12" customHeight="1" hidden="1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2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L92" s="63"/>
    </row>
    <row r="93" spans="3:90" s="61" customFormat="1" ht="12" customHeight="1" hidden="1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2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L93" s="63"/>
    </row>
    <row r="94" spans="3:90" s="61" customFormat="1" ht="12" customHeight="1" hidden="1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2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L94" s="63"/>
    </row>
    <row r="95" s="61" customFormat="1" ht="12.75" hidden="1">
      <c r="CL95" s="63"/>
    </row>
    <row r="96" s="61" customFormat="1" ht="12.75" hidden="1"/>
    <row r="97" s="61" customFormat="1" ht="12.75" hidden="1"/>
    <row r="98" s="61" customFormat="1" ht="12.75" hidden="1"/>
    <row r="177" s="61" customFormat="1" ht="12.75" hidden="1"/>
    <row r="178" s="61" customFormat="1" ht="12.75" hidden="1"/>
    <row r="179" s="61" customFormat="1" ht="12.75" hidden="1"/>
    <row r="180" s="61" customFormat="1" ht="12.75" hidden="1"/>
    <row r="181" s="61" customFormat="1" ht="12.75" hidden="1"/>
    <row r="182" s="61" customFormat="1" ht="12.75" hidden="1"/>
    <row r="183" s="61" customFormat="1" ht="12.75" hidden="1"/>
    <row r="184" s="61" customFormat="1" ht="12.75" hidden="1"/>
    <row r="185" s="61" customFormat="1" ht="12.75" hidden="1"/>
    <row r="186" s="61" customFormat="1" ht="12.75" hidden="1"/>
    <row r="187" s="61" customFormat="1" ht="12.75" hidden="1"/>
    <row r="188" s="61" customFormat="1" ht="12.75" hidden="1"/>
    <row r="189" s="61" customFormat="1" ht="12.75" hidden="1"/>
    <row r="190" s="61" customFormat="1" ht="12.75" hidden="1"/>
    <row r="191" s="61" customFormat="1" ht="12.75" hidden="1"/>
    <row r="192" s="61" customFormat="1" ht="12.75" hidden="1"/>
    <row r="193" s="61" customFormat="1" ht="12.75" hidden="1"/>
    <row r="194" s="61" customFormat="1" ht="12.75" hidden="1"/>
    <row r="195" s="61" customFormat="1" ht="12.75" hidden="1"/>
    <row r="196" s="61" customFormat="1" ht="12.75" hidden="1"/>
    <row r="197" s="61" customFormat="1" ht="12.75" hidden="1"/>
    <row r="198" s="61" customFormat="1" ht="12.75" hidden="1"/>
    <row r="199" s="61" customFormat="1" ht="12.75" hidden="1"/>
    <row r="200" s="61" customFormat="1" ht="12.75" hidden="1"/>
  </sheetData>
  <sheetProtection sheet="1" objects="1" selectLockedCells="1"/>
  <mergeCells count="355">
    <mergeCell ref="BD72:BF72"/>
    <mergeCell ref="BG72:BI72"/>
    <mergeCell ref="BJ72:BK72"/>
    <mergeCell ref="BM72:BN72"/>
    <mergeCell ref="BO72:BQ72"/>
    <mergeCell ref="BR72:BT72"/>
    <mergeCell ref="AL72:AN72"/>
    <mergeCell ref="AO72:AQ72"/>
    <mergeCell ref="AR72:AT72"/>
    <mergeCell ref="AU72:AW72"/>
    <mergeCell ref="AX72:AZ72"/>
    <mergeCell ref="BA72:BC72"/>
    <mergeCell ref="C72:D72"/>
    <mergeCell ref="E72:Y72"/>
    <mergeCell ref="Z72:AB72"/>
    <mergeCell ref="AC72:AE72"/>
    <mergeCell ref="AF72:AH72"/>
    <mergeCell ref="AI72:AK72"/>
    <mergeCell ref="BD71:BF71"/>
    <mergeCell ref="BG71:BI71"/>
    <mergeCell ref="BJ71:BK71"/>
    <mergeCell ref="BM71:BN71"/>
    <mergeCell ref="BO71:BQ71"/>
    <mergeCell ref="BR71:BT71"/>
    <mergeCell ref="AL71:AN71"/>
    <mergeCell ref="AO71:AQ71"/>
    <mergeCell ref="AR71:AT71"/>
    <mergeCell ref="AU71:AW71"/>
    <mergeCell ref="AX71:AZ71"/>
    <mergeCell ref="BA71:BC71"/>
    <mergeCell ref="C71:D71"/>
    <mergeCell ref="E71:Y71"/>
    <mergeCell ref="Z71:AB71"/>
    <mergeCell ref="AC71:AE71"/>
    <mergeCell ref="AF71:AH71"/>
    <mergeCell ref="AI71:AK71"/>
    <mergeCell ref="BD70:BF70"/>
    <mergeCell ref="BG70:BI70"/>
    <mergeCell ref="BJ70:BK70"/>
    <mergeCell ref="BM70:BN70"/>
    <mergeCell ref="BO70:BQ70"/>
    <mergeCell ref="BR70:BT70"/>
    <mergeCell ref="AL70:AN70"/>
    <mergeCell ref="AO70:AQ70"/>
    <mergeCell ref="AR70:AT70"/>
    <mergeCell ref="AU70:AW70"/>
    <mergeCell ref="AX70:AZ70"/>
    <mergeCell ref="BA70:BC70"/>
    <mergeCell ref="C70:D70"/>
    <mergeCell ref="E70:Y70"/>
    <mergeCell ref="Z70:AB70"/>
    <mergeCell ref="AC70:AE70"/>
    <mergeCell ref="AF70:AH70"/>
    <mergeCell ref="AI70:AK70"/>
    <mergeCell ref="BD69:BF69"/>
    <mergeCell ref="BG69:BI69"/>
    <mergeCell ref="BJ69:BK69"/>
    <mergeCell ref="BM69:BN69"/>
    <mergeCell ref="BO69:BQ69"/>
    <mergeCell ref="BR69:BT69"/>
    <mergeCell ref="AL69:AN69"/>
    <mergeCell ref="AO69:AQ69"/>
    <mergeCell ref="AR69:AT69"/>
    <mergeCell ref="AU69:AW69"/>
    <mergeCell ref="AX69:AZ69"/>
    <mergeCell ref="BA69:BC69"/>
    <mergeCell ref="C69:D69"/>
    <mergeCell ref="E69:Y69"/>
    <mergeCell ref="Z69:AB69"/>
    <mergeCell ref="AC69:AE69"/>
    <mergeCell ref="AF69:AH69"/>
    <mergeCell ref="AI69:AK69"/>
    <mergeCell ref="BD68:BF68"/>
    <mergeCell ref="BG68:BI68"/>
    <mergeCell ref="BJ68:BK68"/>
    <mergeCell ref="BM68:BN68"/>
    <mergeCell ref="BO68:BQ68"/>
    <mergeCell ref="BR68:BT68"/>
    <mergeCell ref="AL68:AN68"/>
    <mergeCell ref="AO68:AQ68"/>
    <mergeCell ref="AR68:AT68"/>
    <mergeCell ref="AU68:AW68"/>
    <mergeCell ref="AX68:AZ68"/>
    <mergeCell ref="BA68:BC68"/>
    <mergeCell ref="C68:D68"/>
    <mergeCell ref="E68:Y68"/>
    <mergeCell ref="Z68:AB68"/>
    <mergeCell ref="AC68:AE68"/>
    <mergeCell ref="AF68:AH68"/>
    <mergeCell ref="AI68:AK68"/>
    <mergeCell ref="BD67:BF67"/>
    <mergeCell ref="BG67:BI67"/>
    <mergeCell ref="BJ67:BK67"/>
    <mergeCell ref="BM67:BN67"/>
    <mergeCell ref="BO67:BQ67"/>
    <mergeCell ref="BR67:BT67"/>
    <mergeCell ref="AL67:AN67"/>
    <mergeCell ref="AO67:AQ67"/>
    <mergeCell ref="AR67:AT67"/>
    <mergeCell ref="AU67:AW67"/>
    <mergeCell ref="AX67:AZ67"/>
    <mergeCell ref="BA67:BC67"/>
    <mergeCell ref="C67:D67"/>
    <mergeCell ref="E67:Y67"/>
    <mergeCell ref="Z67:AB67"/>
    <mergeCell ref="AC67:AE67"/>
    <mergeCell ref="AF67:AH67"/>
    <mergeCell ref="AI67:AK67"/>
    <mergeCell ref="BD66:BF66"/>
    <mergeCell ref="BG66:BI66"/>
    <mergeCell ref="BJ66:BK66"/>
    <mergeCell ref="BM66:BN66"/>
    <mergeCell ref="BO66:BQ66"/>
    <mergeCell ref="BR66:BT66"/>
    <mergeCell ref="AL66:AN66"/>
    <mergeCell ref="AO66:AQ66"/>
    <mergeCell ref="AR66:AT66"/>
    <mergeCell ref="AU66:AW66"/>
    <mergeCell ref="AX66:AZ66"/>
    <mergeCell ref="BA66:BC66"/>
    <mergeCell ref="C66:D66"/>
    <mergeCell ref="E66:Y66"/>
    <mergeCell ref="Z66:AB66"/>
    <mergeCell ref="AC66:AE66"/>
    <mergeCell ref="AF66:AH66"/>
    <mergeCell ref="AI66:AK66"/>
    <mergeCell ref="BD65:BF65"/>
    <mergeCell ref="BG65:BI65"/>
    <mergeCell ref="BJ65:BK65"/>
    <mergeCell ref="BM65:BN65"/>
    <mergeCell ref="BO65:BQ65"/>
    <mergeCell ref="BR65:BT65"/>
    <mergeCell ref="AL65:AN65"/>
    <mergeCell ref="AO65:AQ65"/>
    <mergeCell ref="AR65:AT65"/>
    <mergeCell ref="AU65:AW65"/>
    <mergeCell ref="AX65:AZ65"/>
    <mergeCell ref="BA65:BC65"/>
    <mergeCell ref="BG64:BI64"/>
    <mergeCell ref="BJ64:BN64"/>
    <mergeCell ref="BO64:BQ64"/>
    <mergeCell ref="BR64:BT64"/>
    <mergeCell ref="C65:D65"/>
    <mergeCell ref="E65:Y65"/>
    <mergeCell ref="Z65:AB65"/>
    <mergeCell ref="AC65:AE65"/>
    <mergeCell ref="AF65:AH65"/>
    <mergeCell ref="AI65:AK65"/>
    <mergeCell ref="BA64:BC64"/>
    <mergeCell ref="BD64:BF64"/>
    <mergeCell ref="Z57:AB64"/>
    <mergeCell ref="AC57:AE64"/>
    <mergeCell ref="AF57:AH64"/>
    <mergeCell ref="AI57:AK64"/>
    <mergeCell ref="AL57:AN64"/>
    <mergeCell ref="AO57:AQ64"/>
    <mergeCell ref="C55:D55"/>
    <mergeCell ref="E55:H55"/>
    <mergeCell ref="I55:AC55"/>
    <mergeCell ref="AE55:AY55"/>
    <mergeCell ref="AR57:AT64"/>
    <mergeCell ref="AU57:AW64"/>
    <mergeCell ref="C64:Y64"/>
    <mergeCell ref="AX64:AZ64"/>
    <mergeCell ref="AZ55:BB55"/>
    <mergeCell ref="BC55:BD55"/>
    <mergeCell ref="C54:D54"/>
    <mergeCell ref="E54:H54"/>
    <mergeCell ref="I54:AC54"/>
    <mergeCell ref="AE54:AY54"/>
    <mergeCell ref="AZ54:BB54"/>
    <mergeCell ref="BC54:BD54"/>
    <mergeCell ref="C53:D53"/>
    <mergeCell ref="E53:H53"/>
    <mergeCell ref="I53:AC53"/>
    <mergeCell ref="AE53:AY53"/>
    <mergeCell ref="AZ53:BB53"/>
    <mergeCell ref="BC53:BD53"/>
    <mergeCell ref="C52:D52"/>
    <mergeCell ref="E52:H52"/>
    <mergeCell ref="I52:AC52"/>
    <mergeCell ref="AE52:AY52"/>
    <mergeCell ref="AZ52:BB52"/>
    <mergeCell ref="BC52:BD52"/>
    <mergeCell ref="C51:D51"/>
    <mergeCell ref="E51:H51"/>
    <mergeCell ref="I51:AC51"/>
    <mergeCell ref="AE51:AY51"/>
    <mergeCell ref="AZ51:BB51"/>
    <mergeCell ref="BC51:BD51"/>
    <mergeCell ref="C50:D50"/>
    <mergeCell ref="E50:H50"/>
    <mergeCell ref="I50:AC50"/>
    <mergeCell ref="AE50:AY50"/>
    <mergeCell ref="AZ50:BB50"/>
    <mergeCell ref="BC50:BD50"/>
    <mergeCell ref="C49:D49"/>
    <mergeCell ref="E49:H49"/>
    <mergeCell ref="I49:AC49"/>
    <mergeCell ref="AE49:AY49"/>
    <mergeCell ref="AZ49:BB49"/>
    <mergeCell ref="BC49:BD49"/>
    <mergeCell ref="C48:D48"/>
    <mergeCell ref="E48:H48"/>
    <mergeCell ref="I48:AC48"/>
    <mergeCell ref="AE48:AY48"/>
    <mergeCell ref="AZ48:BB48"/>
    <mergeCell ref="BC48:BD48"/>
    <mergeCell ref="C47:D47"/>
    <mergeCell ref="E47:H47"/>
    <mergeCell ref="I47:AC47"/>
    <mergeCell ref="AE47:AY47"/>
    <mergeCell ref="AZ47:BB47"/>
    <mergeCell ref="BC47:BD47"/>
    <mergeCell ref="C46:D46"/>
    <mergeCell ref="E46:H46"/>
    <mergeCell ref="I46:AC46"/>
    <mergeCell ref="AE46:AY46"/>
    <mergeCell ref="AZ46:BB46"/>
    <mergeCell ref="BC46:BD46"/>
    <mergeCell ref="C45:D45"/>
    <mergeCell ref="E45:H45"/>
    <mergeCell ref="I45:AC45"/>
    <mergeCell ref="AE45:AY45"/>
    <mergeCell ref="AZ45:BB45"/>
    <mergeCell ref="BC45:BD45"/>
    <mergeCell ref="C44:D44"/>
    <mergeCell ref="E44:H44"/>
    <mergeCell ref="I44:AC44"/>
    <mergeCell ref="AE44:AY44"/>
    <mergeCell ref="AZ44:BB44"/>
    <mergeCell ref="BC44:BD44"/>
    <mergeCell ref="C43:D43"/>
    <mergeCell ref="E43:H43"/>
    <mergeCell ref="I43:AC43"/>
    <mergeCell ref="AE43:AY43"/>
    <mergeCell ref="AZ43:BB43"/>
    <mergeCell ref="BC43:BD43"/>
    <mergeCell ref="C42:D42"/>
    <mergeCell ref="E42:H42"/>
    <mergeCell ref="I42:AC42"/>
    <mergeCell ref="AE42:AY42"/>
    <mergeCell ref="AZ42:BB42"/>
    <mergeCell ref="BC42:BD42"/>
    <mergeCell ref="C41:D41"/>
    <mergeCell ref="E41:H41"/>
    <mergeCell ref="I41:AC41"/>
    <mergeCell ref="AE41:AY41"/>
    <mergeCell ref="AZ41:BB41"/>
    <mergeCell ref="BC41:BD41"/>
    <mergeCell ref="C40:D40"/>
    <mergeCell ref="E40:H40"/>
    <mergeCell ref="I40:AC40"/>
    <mergeCell ref="AE40:AY40"/>
    <mergeCell ref="AZ40:BB40"/>
    <mergeCell ref="BC40:BD40"/>
    <mergeCell ref="C39:D39"/>
    <mergeCell ref="E39:H39"/>
    <mergeCell ref="I39:AC39"/>
    <mergeCell ref="AE39:AY39"/>
    <mergeCell ref="AZ39:BB39"/>
    <mergeCell ref="BC39:BD39"/>
    <mergeCell ref="C38:D38"/>
    <mergeCell ref="E38:H38"/>
    <mergeCell ref="I38:AC38"/>
    <mergeCell ref="AE38:AY38"/>
    <mergeCell ref="AZ38:BB38"/>
    <mergeCell ref="BC38:BD38"/>
    <mergeCell ref="C37:D37"/>
    <mergeCell ref="E37:H37"/>
    <mergeCell ref="I37:AC37"/>
    <mergeCell ref="AE37:AY37"/>
    <mergeCell ref="AZ37:BB37"/>
    <mergeCell ref="BC37:BD37"/>
    <mergeCell ref="C36:D36"/>
    <mergeCell ref="E36:H36"/>
    <mergeCell ref="I36:AC36"/>
    <mergeCell ref="AE36:AY36"/>
    <mergeCell ref="AZ36:BB36"/>
    <mergeCell ref="BC36:BD36"/>
    <mergeCell ref="C35:D35"/>
    <mergeCell ref="E35:H35"/>
    <mergeCell ref="I35:AC35"/>
    <mergeCell ref="AE35:AY35"/>
    <mergeCell ref="AZ35:BB35"/>
    <mergeCell ref="BC35:BD35"/>
    <mergeCell ref="C34:D34"/>
    <mergeCell ref="E34:H34"/>
    <mergeCell ref="I34:AC34"/>
    <mergeCell ref="AE34:AY34"/>
    <mergeCell ref="AZ34:BB34"/>
    <mergeCell ref="BC34:BD34"/>
    <mergeCell ref="C33:D33"/>
    <mergeCell ref="E33:H33"/>
    <mergeCell ref="I33:AC33"/>
    <mergeCell ref="AE33:AY33"/>
    <mergeCell ref="AZ33:BB33"/>
    <mergeCell ref="BC33:BD33"/>
    <mergeCell ref="C32:D32"/>
    <mergeCell ref="E32:H32"/>
    <mergeCell ref="I32:AC32"/>
    <mergeCell ref="AE32:AY32"/>
    <mergeCell ref="AZ32:BB32"/>
    <mergeCell ref="BC32:BD32"/>
    <mergeCell ref="C31:D31"/>
    <mergeCell ref="E31:H31"/>
    <mergeCell ref="I31:AC31"/>
    <mergeCell ref="AE31:AY31"/>
    <mergeCell ref="AZ31:BB31"/>
    <mergeCell ref="BC31:BD31"/>
    <mergeCell ref="C30:D30"/>
    <mergeCell ref="E30:H30"/>
    <mergeCell ref="I30:AC30"/>
    <mergeCell ref="AE30:AY30"/>
    <mergeCell ref="AZ30:BB30"/>
    <mergeCell ref="BC30:BD30"/>
    <mergeCell ref="C29:D29"/>
    <mergeCell ref="E29:H29"/>
    <mergeCell ref="I29:AC29"/>
    <mergeCell ref="AE29:AY29"/>
    <mergeCell ref="AZ29:BB29"/>
    <mergeCell ref="BC29:BD29"/>
    <mergeCell ref="AZ27:BD27"/>
    <mergeCell ref="C28:D28"/>
    <mergeCell ref="E28:H28"/>
    <mergeCell ref="I28:AC28"/>
    <mergeCell ref="AE28:AY28"/>
    <mergeCell ref="AZ28:BB28"/>
    <mergeCell ref="BC28:BD28"/>
    <mergeCell ref="E19:Y19"/>
    <mergeCell ref="E20:Y20"/>
    <mergeCell ref="E21:Y21"/>
    <mergeCell ref="E22:Y22"/>
    <mergeCell ref="E23:Y23"/>
    <mergeCell ref="C27:D27"/>
    <mergeCell ref="E27:H27"/>
    <mergeCell ref="I27:AY27"/>
    <mergeCell ref="E15:Y15"/>
    <mergeCell ref="E16:Y16"/>
    <mergeCell ref="E17:Y17"/>
    <mergeCell ref="E18:Y18"/>
    <mergeCell ref="C10:H10"/>
    <mergeCell ref="I10:L10"/>
    <mergeCell ref="V10:W10"/>
    <mergeCell ref="Y10:AC10"/>
    <mergeCell ref="AD10:AI10"/>
    <mergeCell ref="AJ10:AN10"/>
    <mergeCell ref="B2:AT2"/>
    <mergeCell ref="B3:AT3"/>
    <mergeCell ref="AY3:BH3"/>
    <mergeCell ref="B4:AT4"/>
    <mergeCell ref="B6:AT6"/>
    <mergeCell ref="B8:AT8"/>
    <mergeCell ref="AO10:AW10"/>
    <mergeCell ref="AX10:BB10"/>
  </mergeCells>
  <conditionalFormatting sqref="I28:I55">
    <cfRule type="expression" priority="1" dxfId="82" stopIfTrue="1">
      <formula>AND(AZ28&gt;BC28,AZ28&lt;&gt;"",BC28&lt;&gt;"")</formula>
    </cfRule>
    <cfRule type="expression" priority="2" dxfId="81" stopIfTrue="1">
      <formula>AND(AZ28=BC28,AZ28&lt;&gt;"",BC28&lt;&gt;"")</formula>
    </cfRule>
    <cfRule type="expression" priority="3" dxfId="0" stopIfTrue="1">
      <formula>AND(AZ28&lt;BC28,AZ28&lt;&gt;"",BC28&lt;&gt;"")</formula>
    </cfRule>
  </conditionalFormatting>
  <conditionalFormatting sqref="AE28:AE55">
    <cfRule type="expression" priority="4" dxfId="82" stopIfTrue="1">
      <formula>AND(BC28&gt;AZ28,AZ28&lt;&gt;"",BC28&lt;&gt;"")</formula>
    </cfRule>
    <cfRule type="expression" priority="5" dxfId="81" stopIfTrue="1">
      <formula>AND(BC28=AZ28,AZ28&lt;&gt;"",BC28&lt;&gt;"")</formula>
    </cfRule>
    <cfRule type="expression" priority="6" dxfId="0" stopIfTrue="1">
      <formula>AND(BC28&lt;AZ28,AZ28&lt;&gt;"",BC28&lt;&gt;"")</formula>
    </cfRule>
  </conditionalFormatting>
  <conditionalFormatting sqref="AZ28:BB55">
    <cfRule type="expression" priority="7" dxfId="77" stopIfTrue="1">
      <formula>AND(BC28&lt;&gt;"",ISBLANK(AZ28))</formula>
    </cfRule>
    <cfRule type="expression" priority="8" dxfId="38" stopIfTrue="1">
      <formula>ISBLANK(AZ28)</formula>
    </cfRule>
  </conditionalFormatting>
  <conditionalFormatting sqref="BC28:BD55">
    <cfRule type="expression" priority="9" dxfId="77" stopIfTrue="1">
      <formula>AND(AZ28&lt;&gt;"",ISBLANK(BC28))</formula>
    </cfRule>
    <cfRule type="expression" priority="10" dxfId="38" stopIfTrue="1">
      <formula>ISBLANK(BC28)</formula>
    </cfRule>
  </conditionalFormatting>
  <conditionalFormatting sqref="Z65:BT65">
    <cfRule type="expression" priority="11" dxfId="0" stopIfTrue="1">
      <formula>$C$66=""</formula>
    </cfRule>
  </conditionalFormatting>
  <conditionalFormatting sqref="Z66:BT66">
    <cfRule type="expression" priority="12" dxfId="0" stopIfTrue="1">
      <formula>$C$66=""</formula>
    </cfRule>
    <cfRule type="expression" priority="13" dxfId="0" stopIfTrue="1">
      <formula>$C$67=""</formula>
    </cfRule>
  </conditionalFormatting>
  <conditionalFormatting sqref="Z67:BT67">
    <cfRule type="expression" priority="14" dxfId="0" stopIfTrue="1">
      <formula>$C$67=""</formula>
    </cfRule>
    <cfRule type="expression" priority="15" dxfId="0" stopIfTrue="1">
      <formula>$C$68=""</formula>
    </cfRule>
  </conditionalFormatting>
  <conditionalFormatting sqref="Z68:BT68">
    <cfRule type="expression" priority="16" dxfId="0" stopIfTrue="1">
      <formula>$C$68=""</formula>
    </cfRule>
    <cfRule type="expression" priority="17" dxfId="0" stopIfTrue="1">
      <formula>$C$69=""</formula>
    </cfRule>
  </conditionalFormatting>
  <conditionalFormatting sqref="Z69:BT69"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Z70:BT70">
    <cfRule type="expression" priority="20" dxfId="0" stopIfTrue="1">
      <formula>$C$70=""</formula>
    </cfRule>
    <cfRule type="expression" priority="21" dxfId="0" stopIfTrue="1">
      <formula>$C$71=""</formula>
    </cfRule>
  </conditionalFormatting>
  <conditionalFormatting sqref="Z71:BT71">
    <cfRule type="expression" priority="22" dxfId="0" stopIfTrue="1">
      <formula>$C$71=""</formula>
    </cfRule>
    <cfRule type="expression" priority="23" dxfId="0" stopIfTrue="1">
      <formula>$C$72=""</formula>
    </cfRule>
  </conditionalFormatting>
  <conditionalFormatting sqref="Z72:BT72">
    <cfRule type="expression" priority="24" dxfId="0" stopIfTrue="1">
      <formula>$C$72=""</formula>
    </cfRule>
  </conditionalFormatting>
  <conditionalFormatting sqref="E65:Y65">
    <cfRule type="expression" priority="25" dxfId="1" stopIfTrue="1">
      <formula>$AX$65=""</formula>
    </cfRule>
    <cfRule type="expression" priority="26" dxfId="0" stopIfTrue="1">
      <formula>$C$66=""</formula>
    </cfRule>
  </conditionalFormatting>
  <conditionalFormatting sqref="E66:Y66">
    <cfRule type="expression" priority="27" dxfId="1" stopIfTrue="1">
      <formula>$AX$66=""</formula>
    </cfRule>
    <cfRule type="expression" priority="28" dxfId="0" stopIfTrue="1">
      <formula>$C$66=""</formula>
    </cfRule>
    <cfRule type="expression" priority="29" dxfId="0" stopIfTrue="1">
      <formula>$C$67=""</formula>
    </cfRule>
  </conditionalFormatting>
  <conditionalFormatting sqref="E67:Y67">
    <cfRule type="expression" priority="30" dxfId="1" stopIfTrue="1">
      <formula>$AX$67=""</formula>
    </cfRule>
    <cfRule type="expression" priority="31" dxfId="0" stopIfTrue="1">
      <formula>$C$67=""</formula>
    </cfRule>
    <cfRule type="expression" priority="32" dxfId="0" stopIfTrue="1">
      <formula>$C$68=""</formula>
    </cfRule>
  </conditionalFormatting>
  <conditionalFormatting sqref="E68:Y68">
    <cfRule type="expression" priority="33" dxfId="1" stopIfTrue="1">
      <formula>$AX$68=""</formula>
    </cfRule>
    <cfRule type="expression" priority="34" dxfId="0" stopIfTrue="1">
      <formula>$C$68=""</formula>
    </cfRule>
    <cfRule type="expression" priority="35" dxfId="0" stopIfTrue="1">
      <formula>$C$69=""</formula>
    </cfRule>
  </conditionalFormatting>
  <conditionalFormatting sqref="E69:Y69">
    <cfRule type="expression" priority="36" dxfId="1" stopIfTrue="1">
      <formula>$AX$69=""</formula>
    </cfRule>
    <cfRule type="expression" priority="37" dxfId="0" stopIfTrue="1">
      <formula>$C$69=""</formula>
    </cfRule>
    <cfRule type="expression" priority="38" dxfId="0" stopIfTrue="1">
      <formula>$C$70=""</formula>
    </cfRule>
  </conditionalFormatting>
  <conditionalFormatting sqref="E70:Y70">
    <cfRule type="expression" priority="39" dxfId="1" stopIfTrue="1">
      <formula>$AX$70=""</formula>
    </cfRule>
    <cfRule type="expression" priority="40" dxfId="0" stopIfTrue="1">
      <formula>$C$70=""</formula>
    </cfRule>
    <cfRule type="expression" priority="41" dxfId="0" stopIfTrue="1">
      <formula>$C$71=""</formula>
    </cfRule>
  </conditionalFormatting>
  <conditionalFormatting sqref="E71:Y71">
    <cfRule type="expression" priority="42" dxfId="1" stopIfTrue="1">
      <formula>$AX$71=""</formula>
    </cfRule>
    <cfRule type="expression" priority="43" dxfId="0" stopIfTrue="1">
      <formula>$C$71=""</formula>
    </cfRule>
    <cfRule type="expression" priority="44" dxfId="0" stopIfTrue="1">
      <formula>$C$72=""</formula>
    </cfRule>
  </conditionalFormatting>
  <conditionalFormatting sqref="E72:Y72">
    <cfRule type="expression" priority="45" dxfId="1" stopIfTrue="1">
      <formula>$AX$72=""</formula>
    </cfRule>
    <cfRule type="expression" priority="46" dxfId="0" stopIfTrue="1">
      <formula>$C$72=""</formula>
    </cfRule>
  </conditionalFormatting>
  <conditionalFormatting sqref="C65:D72">
    <cfRule type="expression" priority="47" dxfId="39" stopIfTrue="1">
      <formula>#REF!&lt;&gt;#REF!</formula>
    </cfRule>
  </conditionalFormatting>
  <conditionalFormatting sqref="AJ10:AN10">
    <cfRule type="expression" priority="48" dxfId="38" stopIfTrue="1">
      <formula>AND($V$10=2,ISBLANK($AJ$10))</formula>
    </cfRule>
    <cfRule type="expression" priority="49" dxfId="0" stopIfTrue="1">
      <formula>IF($V$10=1,0,"")</formula>
    </cfRule>
    <cfRule type="expression" priority="50" dxfId="0" stopIfTrue="1">
      <formula>$AD$10=""</formula>
    </cfRule>
  </conditionalFormatting>
  <dataValidations count="2">
    <dataValidation type="whole" operator="greaterThanOrEqual" allowBlank="1" showErrorMessage="1" errorTitle="Fehler" error="Nur Zahlen eingeben!" sqref="Y10:AC10 AJ10:AN10 AX10:BD10 BP10:CH10 AZ28:BD55">
      <formula1>0</formula1>
    </dataValidation>
    <dataValidation type="list" allowBlank="1" showErrorMessage="1" sqref="V10:W10">
      <formula1>$C$28:$C$29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6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87"/>
  <sheetViews>
    <sheetView showGridLines="0" showRowColHeaders="0" zoomScalePageLayoutView="0" workbookViewId="0" topLeftCell="A1">
      <selection activeCell="AZ3" sqref="AZ3"/>
    </sheetView>
  </sheetViews>
  <sheetFormatPr defaultColWidth="0" defaultRowHeight="12.75" zeroHeight="1"/>
  <cols>
    <col min="1" max="60" width="2.140625" style="1" customWidth="1"/>
    <col min="61" max="63" width="2.140625" style="2" customWidth="1"/>
    <col min="64" max="67" width="2.140625" style="1" customWidth="1"/>
    <col min="68" max="68" width="2.140625" style="41" customWidth="1"/>
    <col min="69" max="71" width="2.140625" style="52" customWidth="1"/>
    <col min="72" max="72" width="2.140625" style="41" customWidth="1"/>
    <col min="73" max="73" width="2.140625" style="52" customWidth="1"/>
    <col min="74" max="78" width="0" style="52" hidden="1" customWidth="1"/>
    <col min="79" max="84" width="0" style="41" hidden="1" customWidth="1"/>
    <col min="85" max="87" width="0" style="3" hidden="1" customWidth="1"/>
    <col min="88" max="107" width="0" style="4" hidden="1" customWidth="1"/>
    <col min="108" max="16384" width="0" style="5" hidden="1" customWidth="1"/>
  </cols>
  <sheetData>
    <row r="1" ht="7.5" customHeight="1"/>
    <row r="2" spans="1:67" ht="33">
      <c r="A2" s="5"/>
      <c r="B2" s="5"/>
      <c r="C2" s="178">
        <f>Ergebniseingabe!B2</f>
        <v>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6"/>
      <c r="AX2" s="6"/>
      <c r="AY2" s="6"/>
      <c r="AZ2" s="6"/>
      <c r="BA2" s="6"/>
      <c r="BB2" s="6"/>
      <c r="BC2" s="7"/>
      <c r="BD2" s="6"/>
      <c r="BE2" s="6"/>
      <c r="BF2" s="6"/>
      <c r="BG2" s="6"/>
      <c r="BH2" s="6"/>
      <c r="BI2" s="8"/>
      <c r="BJ2" s="8"/>
      <c r="BK2" s="8"/>
      <c r="BL2" s="9"/>
      <c r="BM2" s="9"/>
      <c r="BN2" s="9"/>
      <c r="BO2" s="9"/>
    </row>
    <row r="3" spans="3:107" s="10" customFormat="1" ht="27">
      <c r="C3" s="179">
        <f>Ergebniseingabe!B3</f>
        <v>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Z3" s="108" t="s">
        <v>0</v>
      </c>
      <c r="BA3" s="108"/>
      <c r="BB3" s="108"/>
      <c r="BC3" s="108"/>
      <c r="BD3" s="108"/>
      <c r="BE3" s="108"/>
      <c r="BF3" s="108"/>
      <c r="BG3" s="108"/>
      <c r="BH3" s="108"/>
      <c r="BI3" s="11"/>
      <c r="BJ3" s="11"/>
      <c r="BK3" s="11"/>
      <c r="BL3" s="12"/>
      <c r="BM3" s="12"/>
      <c r="BN3" s="12"/>
      <c r="BO3" s="12"/>
      <c r="BP3" s="69"/>
      <c r="BQ3" s="70"/>
      <c r="BR3" s="70"/>
      <c r="BS3" s="70"/>
      <c r="BT3" s="69"/>
      <c r="BU3" s="70"/>
      <c r="BV3" s="70"/>
      <c r="BW3" s="70"/>
      <c r="BX3" s="70"/>
      <c r="BY3" s="70"/>
      <c r="BZ3" s="70"/>
      <c r="CA3" s="69"/>
      <c r="CB3" s="69"/>
      <c r="CC3" s="69"/>
      <c r="CD3" s="69"/>
      <c r="CE3" s="69"/>
      <c r="CF3" s="69"/>
      <c r="CG3" s="14"/>
      <c r="CH3" s="14"/>
      <c r="CI3" s="14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3:107" s="16" customFormat="1" ht="20.25" customHeight="1">
      <c r="C4" s="180" t="str">
        <f>Ergebniseingabe!B4</f>
        <v>D-Jugend Hallenkreismeisterschaft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BC4" s="17"/>
      <c r="BI4" s="18"/>
      <c r="BJ4" s="18"/>
      <c r="BK4" s="18"/>
      <c r="BL4" s="19"/>
      <c r="BM4" s="19"/>
      <c r="BN4" s="19"/>
      <c r="BO4" s="19"/>
      <c r="BP4" s="71"/>
      <c r="BQ4" s="72"/>
      <c r="BR4" s="72"/>
      <c r="BS4" s="72"/>
      <c r="BT4" s="71"/>
      <c r="BU4" s="72"/>
      <c r="BV4" s="72"/>
      <c r="BW4" s="72"/>
      <c r="BX4" s="72"/>
      <c r="BY4" s="72"/>
      <c r="BZ4" s="72"/>
      <c r="CA4" s="71"/>
      <c r="CB4" s="71"/>
      <c r="CC4" s="71"/>
      <c r="CD4" s="71"/>
      <c r="CE4" s="71"/>
      <c r="CF4" s="71"/>
      <c r="CG4" s="20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44:107" s="16" customFormat="1" ht="6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8"/>
      <c r="BJ5" s="18"/>
      <c r="BK5" s="18"/>
      <c r="BL5" s="19"/>
      <c r="BM5" s="19"/>
      <c r="BN5" s="19"/>
      <c r="BO5" s="19"/>
      <c r="BP5" s="71"/>
      <c r="BQ5" s="72"/>
      <c r="BR5" s="72"/>
      <c r="BS5" s="72"/>
      <c r="BT5" s="71"/>
      <c r="BU5" s="72"/>
      <c r="BV5" s="72"/>
      <c r="BW5" s="72"/>
      <c r="BX5" s="72"/>
      <c r="BY5" s="72"/>
      <c r="BZ5" s="72"/>
      <c r="CA5" s="71"/>
      <c r="CB5" s="71"/>
      <c r="CC5" s="71"/>
      <c r="CD5" s="71"/>
      <c r="CE5" s="71"/>
      <c r="CF5" s="71"/>
      <c r="CG5" s="20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3:107" s="22" customFormat="1" ht="15">
      <c r="C6" s="181">
        <f>Ergebniseingabe!B6</f>
        <v>42386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23"/>
      <c r="AX6" s="23"/>
      <c r="AY6" s="23"/>
      <c r="AZ6" s="23"/>
      <c r="BA6" s="23"/>
      <c r="BB6" s="23"/>
      <c r="BC6" s="24"/>
      <c r="BD6" s="24"/>
      <c r="BE6" s="24"/>
      <c r="BF6" s="24"/>
      <c r="BG6" s="24"/>
      <c r="BH6" s="24"/>
      <c r="BI6" s="25"/>
      <c r="BJ6" s="25"/>
      <c r="BK6" s="25"/>
      <c r="BL6" s="24"/>
      <c r="BM6" s="24"/>
      <c r="BN6" s="24"/>
      <c r="BO6" s="24"/>
      <c r="BP6" s="73"/>
      <c r="BQ6" s="74"/>
      <c r="BR6" s="74"/>
      <c r="BS6" s="74"/>
      <c r="BT6" s="73"/>
      <c r="BU6" s="74"/>
      <c r="BV6" s="74"/>
      <c r="BW6" s="74"/>
      <c r="BX6" s="74"/>
      <c r="BY6" s="74"/>
      <c r="BZ6" s="74"/>
      <c r="CA6" s="73"/>
      <c r="CB6" s="73"/>
      <c r="CC6" s="73"/>
      <c r="CD6" s="73"/>
      <c r="CE6" s="73"/>
      <c r="CF6" s="73"/>
      <c r="CG6" s="26"/>
      <c r="CH6" s="26"/>
      <c r="CI6" s="26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</row>
    <row r="7" spans="44:107" s="16" customFormat="1" ht="6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"/>
      <c r="BJ7" s="18"/>
      <c r="BK7" s="18"/>
      <c r="BL7" s="19"/>
      <c r="BM7" s="19"/>
      <c r="BN7" s="19"/>
      <c r="BO7" s="19"/>
      <c r="BP7" s="71"/>
      <c r="BQ7" s="72"/>
      <c r="BR7" s="72"/>
      <c r="BS7" s="72"/>
      <c r="BT7" s="71"/>
      <c r="BU7" s="72"/>
      <c r="BV7" s="72"/>
      <c r="BW7" s="72"/>
      <c r="BX7" s="72"/>
      <c r="BY7" s="72"/>
      <c r="BZ7" s="72"/>
      <c r="CA7" s="71"/>
      <c r="CB7" s="71"/>
      <c r="CC7" s="71"/>
      <c r="CD7" s="71"/>
      <c r="CE7" s="71"/>
      <c r="CF7" s="71"/>
      <c r="CG7" s="20"/>
      <c r="CH7" s="20"/>
      <c r="CI7" s="20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3:107" s="22" customFormat="1" ht="15">
      <c r="C8" s="182" t="str">
        <f>Ergebniseingabe!B8</f>
        <v>in Kellinghusen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28"/>
      <c r="AX8" s="28"/>
      <c r="AY8" s="28"/>
      <c r="AZ8" s="28"/>
      <c r="BA8" s="28"/>
      <c r="BB8" s="28"/>
      <c r="BC8" s="29"/>
      <c r="BD8" s="28"/>
      <c r="BE8" s="28"/>
      <c r="BF8" s="28"/>
      <c r="BG8" s="28"/>
      <c r="BH8" s="28"/>
      <c r="BI8" s="25"/>
      <c r="BJ8" s="25"/>
      <c r="BK8" s="25"/>
      <c r="BL8" s="24"/>
      <c r="BM8" s="24"/>
      <c r="BN8" s="24"/>
      <c r="BO8" s="24"/>
      <c r="BP8" s="73"/>
      <c r="BQ8" s="74"/>
      <c r="BR8" s="74"/>
      <c r="BS8" s="74"/>
      <c r="BT8" s="73"/>
      <c r="BU8" s="74"/>
      <c r="BV8" s="74"/>
      <c r="BW8" s="74"/>
      <c r="BX8" s="74"/>
      <c r="BY8" s="74"/>
      <c r="BZ8" s="74"/>
      <c r="CA8" s="73"/>
      <c r="CB8" s="73"/>
      <c r="CC8" s="73"/>
      <c r="CD8" s="73"/>
      <c r="CE8" s="73"/>
      <c r="CF8" s="73"/>
      <c r="CG8" s="26"/>
      <c r="CH8" s="26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61:107" s="16" customFormat="1" ht="6" customHeight="1">
      <c r="BI9" s="30"/>
      <c r="BJ9" s="30"/>
      <c r="BK9" s="30"/>
      <c r="BP9" s="71"/>
      <c r="BQ9" s="72"/>
      <c r="BR9" s="72"/>
      <c r="BS9" s="72"/>
      <c r="BT9" s="71"/>
      <c r="BU9" s="72"/>
      <c r="BV9" s="72"/>
      <c r="BW9" s="72"/>
      <c r="BX9" s="72"/>
      <c r="BY9" s="72"/>
      <c r="BZ9" s="72"/>
      <c r="CA9" s="71"/>
      <c r="CB9" s="71"/>
      <c r="CC9" s="71"/>
      <c r="CD9" s="71"/>
      <c r="CE9" s="71"/>
      <c r="CF9" s="71"/>
      <c r="CG9" s="20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3:116" s="28" customFormat="1" ht="15">
      <c r="C10" s="112" t="s">
        <v>3</v>
      </c>
      <c r="D10" s="112"/>
      <c r="E10" s="112"/>
      <c r="F10" s="112"/>
      <c r="G10" s="112"/>
      <c r="H10" s="112"/>
      <c r="I10" s="183">
        <f>Ergebniseingabe!I10</f>
        <v>0.4166666666666667</v>
      </c>
      <c r="J10" s="183"/>
      <c r="K10" s="183"/>
      <c r="L10" s="183"/>
      <c r="M10" s="28" t="s">
        <v>4</v>
      </c>
      <c r="U10" s="31" t="s">
        <v>5</v>
      </c>
      <c r="V10" s="182">
        <f>Ergebniseingabe!V10</f>
        <v>1</v>
      </c>
      <c r="W10" s="182" t="s">
        <v>24</v>
      </c>
      <c r="X10" s="32" t="s">
        <v>6</v>
      </c>
      <c r="Y10" s="184">
        <f>Ergebniseingabe!Y10</f>
        <v>10</v>
      </c>
      <c r="Z10" s="184"/>
      <c r="AA10" s="184"/>
      <c r="AB10" s="184"/>
      <c r="AC10" s="184"/>
      <c r="AD10" s="104">
        <f>Ergebniseingabe!AD10</f>
      </c>
      <c r="AE10" s="104"/>
      <c r="AF10" s="104"/>
      <c r="AG10" s="104"/>
      <c r="AH10" s="104"/>
      <c r="AI10" s="104"/>
      <c r="AJ10" s="105">
        <f>IF(Ergebniseingabe!AJ10="","",Ergebniseingabe!AJ10)</f>
      </c>
      <c r="AK10" s="105"/>
      <c r="AL10" s="105"/>
      <c r="AM10" s="105"/>
      <c r="AN10" s="105"/>
      <c r="AP10" s="112" t="s">
        <v>7</v>
      </c>
      <c r="AQ10" s="112"/>
      <c r="AR10" s="112"/>
      <c r="AS10" s="112"/>
      <c r="AT10" s="112"/>
      <c r="AU10" s="112"/>
      <c r="AV10" s="112"/>
      <c r="AW10" s="112"/>
      <c r="AX10" s="185">
        <f>Ergebniseingabe!AX10</f>
        <v>1</v>
      </c>
      <c r="AY10" s="185"/>
      <c r="AZ10" s="185"/>
      <c r="BA10" s="185"/>
      <c r="BB10" s="185"/>
      <c r="BC10" s="33"/>
      <c r="BD10" s="34"/>
      <c r="BE10" s="34"/>
      <c r="BF10" s="35"/>
      <c r="BG10" s="35"/>
      <c r="BH10" s="35"/>
      <c r="BI10" s="36"/>
      <c r="BJ10" s="36"/>
      <c r="BK10" s="36"/>
      <c r="BL10" s="35"/>
      <c r="BM10" s="37"/>
      <c r="BN10" s="37"/>
      <c r="BO10" s="37"/>
      <c r="BP10" s="37"/>
      <c r="BQ10" s="37"/>
      <c r="BR10" s="37"/>
      <c r="BS10" s="75"/>
      <c r="BT10" s="75"/>
      <c r="BU10" s="75"/>
      <c r="BV10" s="75"/>
      <c r="BW10" s="75"/>
      <c r="BX10" s="75"/>
      <c r="BY10" s="75"/>
      <c r="BZ10" s="7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</row>
    <row r="11" ht="18" customHeight="1"/>
    <row r="12" ht="6" customHeight="1"/>
    <row r="13" spans="3:107" s="22" customFormat="1" ht="15">
      <c r="C13" s="39" t="s">
        <v>8</v>
      </c>
      <c r="BI13" s="40"/>
      <c r="BJ13" s="40"/>
      <c r="BK13" s="40"/>
      <c r="BP13" s="73"/>
      <c r="BQ13" s="74"/>
      <c r="BR13" s="74"/>
      <c r="BS13" s="74"/>
      <c r="BT13" s="73"/>
      <c r="BU13" s="74"/>
      <c r="BV13" s="74"/>
      <c r="BW13" s="74"/>
      <c r="BX13" s="74"/>
      <c r="BY13" s="74"/>
      <c r="BZ13" s="74"/>
      <c r="CA13" s="73"/>
      <c r="CB13" s="73"/>
      <c r="CC13" s="73"/>
      <c r="CD13" s="73"/>
      <c r="CE13" s="73"/>
      <c r="CF13" s="73"/>
      <c r="CG13" s="26"/>
      <c r="CH13" s="26"/>
      <c r="CI13" s="2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ht="7.5" customHeight="1"/>
    <row r="15" spans="3:107" ht="18" customHeight="1">
      <c r="C15" s="5"/>
      <c r="D15" s="5"/>
      <c r="E15" s="5"/>
      <c r="F15" s="5"/>
      <c r="G15" s="5"/>
      <c r="H15" s="5"/>
      <c r="I15" s="5"/>
      <c r="J15" s="5"/>
      <c r="K15" s="114" t="s">
        <v>9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BI15" s="1"/>
      <c r="BJ15" s="1"/>
      <c r="BK15" s="1"/>
      <c r="BM15" s="41"/>
      <c r="BN15" s="8"/>
      <c r="BO15" s="8"/>
      <c r="BP15" s="8"/>
      <c r="BQ15" s="41"/>
      <c r="BR15" s="41"/>
      <c r="BT15" s="52"/>
      <c r="BY15" s="41"/>
      <c r="BZ15" s="41"/>
      <c r="CD15" s="3"/>
      <c r="CE15" s="3"/>
      <c r="CF15" s="3"/>
      <c r="CG15" s="4"/>
      <c r="CH15" s="4"/>
      <c r="CI15" s="4"/>
      <c r="DA15" s="5"/>
      <c r="DB15" s="5"/>
      <c r="DC15" s="5"/>
    </row>
    <row r="16" spans="3:107" ht="18" customHeight="1">
      <c r="C16" s="5"/>
      <c r="D16" s="5"/>
      <c r="E16" s="5"/>
      <c r="F16" s="5"/>
      <c r="G16" s="5"/>
      <c r="H16" s="5"/>
      <c r="I16" s="5"/>
      <c r="J16" s="42">
        <v>1</v>
      </c>
      <c r="K16" s="186" t="str">
        <f>Ergebniseingabe!E16</f>
        <v>TSV Heiligenstedten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BI16" s="1"/>
      <c r="BJ16" s="1"/>
      <c r="BK16" s="1"/>
      <c r="BM16" s="41"/>
      <c r="BN16" s="8"/>
      <c r="BO16" s="8"/>
      <c r="BP16" s="8"/>
      <c r="BQ16" s="41"/>
      <c r="BR16" s="41"/>
      <c r="BT16" s="52"/>
      <c r="BY16" s="41"/>
      <c r="BZ16" s="41"/>
      <c r="CD16" s="3"/>
      <c r="CE16" s="3"/>
      <c r="CF16" s="3"/>
      <c r="CG16" s="4"/>
      <c r="CH16" s="4"/>
      <c r="CI16" s="4"/>
      <c r="DA16" s="5"/>
      <c r="DB16" s="5"/>
      <c r="DC16" s="5"/>
    </row>
    <row r="17" spans="3:107" ht="18" customHeight="1">
      <c r="C17" s="5"/>
      <c r="D17" s="5"/>
      <c r="E17" s="5"/>
      <c r="F17" s="5"/>
      <c r="G17" s="5"/>
      <c r="H17" s="5"/>
      <c r="I17" s="5"/>
      <c r="J17" s="42">
        <v>2</v>
      </c>
      <c r="K17" s="187" t="str">
        <f>Ergebniseingabe!E17</f>
        <v>SG Breitenburg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BI17" s="1"/>
      <c r="BJ17" s="1"/>
      <c r="BK17" s="1"/>
      <c r="BM17" s="41"/>
      <c r="BN17" s="8"/>
      <c r="BO17" s="8"/>
      <c r="BP17" s="8"/>
      <c r="BQ17" s="41"/>
      <c r="BR17" s="41"/>
      <c r="BT17" s="52"/>
      <c r="BY17" s="41"/>
      <c r="BZ17" s="41"/>
      <c r="CD17" s="3"/>
      <c r="CE17" s="3"/>
      <c r="CF17" s="3"/>
      <c r="CG17" s="4"/>
      <c r="CH17" s="4"/>
      <c r="CI17" s="4"/>
      <c r="DA17" s="5"/>
      <c r="DB17" s="5"/>
      <c r="DC17" s="5"/>
    </row>
    <row r="18" spans="3:107" ht="18" customHeight="1">
      <c r="C18" s="5"/>
      <c r="D18" s="5"/>
      <c r="E18" s="5"/>
      <c r="F18" s="5"/>
      <c r="G18" s="5"/>
      <c r="H18" s="5"/>
      <c r="I18" s="5"/>
      <c r="J18" s="42">
        <v>3</v>
      </c>
      <c r="K18" s="187" t="str">
        <f>Ergebniseingabe!E18</f>
        <v>ETSV Fortuna Glückstadt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BI18" s="1"/>
      <c r="BJ18" s="1"/>
      <c r="BK18" s="1"/>
      <c r="BM18" s="41"/>
      <c r="BN18" s="8"/>
      <c r="BO18" s="8"/>
      <c r="BP18" s="8"/>
      <c r="BQ18" s="41"/>
      <c r="BR18" s="41"/>
      <c r="BT18" s="52"/>
      <c r="BY18" s="41"/>
      <c r="BZ18" s="41"/>
      <c r="CD18" s="3"/>
      <c r="CE18" s="3"/>
      <c r="CF18" s="3"/>
      <c r="CG18" s="4"/>
      <c r="CH18" s="4"/>
      <c r="CI18" s="4"/>
      <c r="DA18" s="5"/>
      <c r="DB18" s="5"/>
      <c r="DC18" s="5"/>
    </row>
    <row r="19" spans="3:107" ht="18" customHeight="1">
      <c r="C19" s="5"/>
      <c r="D19" s="5"/>
      <c r="E19" s="5"/>
      <c r="F19" s="5"/>
      <c r="G19" s="5"/>
      <c r="H19" s="5"/>
      <c r="I19" s="5"/>
      <c r="J19" s="43">
        <v>4</v>
      </c>
      <c r="K19" s="187" t="str">
        <f>Ergebniseingabe!E19</f>
        <v>TSV Brokstedt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BI19" s="1"/>
      <c r="BJ19" s="1"/>
      <c r="BK19" s="1"/>
      <c r="BM19" s="41"/>
      <c r="BN19" s="8"/>
      <c r="BO19" s="8"/>
      <c r="BP19" s="8"/>
      <c r="BQ19" s="41"/>
      <c r="BR19" s="41"/>
      <c r="BT19" s="52"/>
      <c r="BY19" s="41"/>
      <c r="BZ19" s="41"/>
      <c r="CD19" s="3"/>
      <c r="CE19" s="3"/>
      <c r="CF19" s="3"/>
      <c r="CG19" s="4"/>
      <c r="CH19" s="4"/>
      <c r="CI19" s="4"/>
      <c r="DA19" s="5"/>
      <c r="DB19" s="5"/>
      <c r="DC19" s="5"/>
    </row>
    <row r="20" spans="3:107" ht="18" customHeight="1">
      <c r="C20" s="5"/>
      <c r="D20" s="5"/>
      <c r="E20" s="5"/>
      <c r="F20" s="5"/>
      <c r="G20" s="5"/>
      <c r="H20" s="5"/>
      <c r="I20" s="5"/>
      <c r="J20" s="43">
        <v>5</v>
      </c>
      <c r="K20" s="187" t="str">
        <f>Ergebniseingabe!E20</f>
        <v>Alemania Wilster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BI20" s="1"/>
      <c r="BJ20" s="1"/>
      <c r="BK20" s="1"/>
      <c r="BM20" s="41"/>
      <c r="BN20" s="8"/>
      <c r="BO20" s="8"/>
      <c r="BP20" s="8"/>
      <c r="BQ20" s="41"/>
      <c r="BR20" s="41"/>
      <c r="BT20" s="52"/>
      <c r="BY20" s="41"/>
      <c r="BZ20" s="41"/>
      <c r="CD20" s="3"/>
      <c r="CE20" s="3"/>
      <c r="CF20" s="3"/>
      <c r="CG20" s="4"/>
      <c r="CH20" s="4"/>
      <c r="CI20" s="4"/>
      <c r="DA20" s="5"/>
      <c r="DB20" s="5"/>
      <c r="DC20" s="5"/>
    </row>
    <row r="21" spans="3:107" ht="18" customHeight="1">
      <c r="C21" s="5"/>
      <c r="D21" s="5"/>
      <c r="E21" s="5"/>
      <c r="F21" s="5"/>
      <c r="G21" s="5"/>
      <c r="H21" s="5"/>
      <c r="I21" s="5"/>
      <c r="J21" s="43">
        <v>6</v>
      </c>
      <c r="K21" s="187" t="str">
        <f>Ergebniseingabe!E21</f>
        <v>TSV Oldendorf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BI21" s="1"/>
      <c r="BJ21" s="1"/>
      <c r="BK21" s="1"/>
      <c r="BM21" s="41"/>
      <c r="BN21" s="8"/>
      <c r="BO21" s="8"/>
      <c r="BP21" s="8"/>
      <c r="BQ21" s="41"/>
      <c r="BR21" s="41"/>
      <c r="BT21" s="52"/>
      <c r="BY21" s="41"/>
      <c r="BZ21" s="41"/>
      <c r="CD21" s="3"/>
      <c r="CE21" s="3"/>
      <c r="CF21" s="3"/>
      <c r="CG21" s="4"/>
      <c r="CH21" s="4"/>
      <c r="CI21" s="4"/>
      <c r="DA21" s="5"/>
      <c r="DB21" s="5"/>
      <c r="DC21" s="5"/>
    </row>
    <row r="22" spans="3:107" ht="18" customHeight="1">
      <c r="C22" s="5"/>
      <c r="D22" s="5"/>
      <c r="E22" s="5"/>
      <c r="F22" s="5"/>
      <c r="G22" s="5"/>
      <c r="H22" s="5"/>
      <c r="I22" s="5"/>
      <c r="J22" s="43">
        <v>7</v>
      </c>
      <c r="K22" s="187" t="str">
        <f>Ergebniseingabe!E22</f>
        <v>MTSV Hohenwestedt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BI22" s="1"/>
      <c r="BJ22" s="1"/>
      <c r="BK22" s="1"/>
      <c r="BM22" s="41"/>
      <c r="BN22" s="8"/>
      <c r="BO22" s="8"/>
      <c r="BP22" s="8"/>
      <c r="BQ22" s="41"/>
      <c r="BR22" s="41"/>
      <c r="BT22" s="52"/>
      <c r="BY22" s="41"/>
      <c r="BZ22" s="41"/>
      <c r="CD22" s="3"/>
      <c r="CE22" s="3"/>
      <c r="CF22" s="3"/>
      <c r="CG22" s="4"/>
      <c r="CH22" s="4"/>
      <c r="CI22" s="4"/>
      <c r="DA22" s="5"/>
      <c r="DB22" s="5"/>
      <c r="DC22" s="5"/>
    </row>
    <row r="23" spans="3:107" ht="18" customHeight="1">
      <c r="C23" s="5"/>
      <c r="D23" s="5"/>
      <c r="E23" s="5"/>
      <c r="F23" s="5"/>
      <c r="G23" s="5"/>
      <c r="H23" s="5"/>
      <c r="I23" s="5"/>
      <c r="J23" s="43">
        <v>8</v>
      </c>
      <c r="K23" s="188" t="str">
        <f>Ergebniseingabe!E23</f>
        <v>SG Störtal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BI23" s="1"/>
      <c r="BJ23" s="1"/>
      <c r="BK23" s="1"/>
      <c r="BM23" s="41"/>
      <c r="BN23" s="8"/>
      <c r="BO23" s="8"/>
      <c r="BP23" s="8"/>
      <c r="BQ23" s="41"/>
      <c r="BR23" s="41"/>
      <c r="BT23" s="52"/>
      <c r="BY23" s="41"/>
      <c r="BZ23" s="41"/>
      <c r="CD23" s="3"/>
      <c r="CE23" s="3"/>
      <c r="CF23" s="3"/>
      <c r="CG23" s="4"/>
      <c r="CH23" s="4"/>
      <c r="CI23" s="4"/>
      <c r="DA23" s="5"/>
      <c r="DB23" s="5"/>
      <c r="DC23" s="5"/>
    </row>
    <row r="24" spans="61:112" ht="12.75">
      <c r="BI24" s="1"/>
      <c r="BJ24" s="1"/>
      <c r="BK24" s="1"/>
      <c r="BN24" s="2"/>
      <c r="BO24" s="2"/>
      <c r="BP24" s="2"/>
      <c r="BQ24" s="1"/>
      <c r="BR24" s="1"/>
      <c r="BS24" s="1"/>
      <c r="BT24" s="1"/>
      <c r="BU24" s="41"/>
      <c r="BY24" s="41"/>
      <c r="CA24" s="52"/>
      <c r="CB24" s="52"/>
      <c r="CC24" s="52"/>
      <c r="CD24" s="52"/>
      <c r="CE24" s="52"/>
      <c r="CG24" s="41"/>
      <c r="CH24" s="41"/>
      <c r="CI24" s="41"/>
      <c r="CJ24" s="41"/>
      <c r="CK24" s="41"/>
      <c r="CL24" s="3"/>
      <c r="CM24" s="3"/>
      <c r="CN24" s="3"/>
      <c r="DD24" s="4"/>
      <c r="DE24" s="4"/>
      <c r="DF24" s="4"/>
      <c r="DG24" s="4"/>
      <c r="DH24" s="4"/>
    </row>
    <row r="25" spans="3:112" s="22" customFormat="1" ht="15">
      <c r="C25" s="39" t="s">
        <v>10</v>
      </c>
      <c r="BN25" s="40"/>
      <c r="BO25" s="40"/>
      <c r="BP25" s="40"/>
      <c r="BU25" s="73"/>
      <c r="BV25" s="74"/>
      <c r="BW25" s="74"/>
      <c r="BX25" s="74"/>
      <c r="BY25" s="73"/>
      <c r="BZ25" s="74"/>
      <c r="CA25" s="74"/>
      <c r="CB25" s="74"/>
      <c r="CC25" s="74"/>
      <c r="CD25" s="74"/>
      <c r="CE25" s="74"/>
      <c r="CF25" s="73"/>
      <c r="CG25" s="73"/>
      <c r="CH25" s="73"/>
      <c r="CI25" s="73"/>
      <c r="CJ25" s="73"/>
      <c r="CK25" s="73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61:112" ht="6.75" customHeight="1">
      <c r="BI26" s="1"/>
      <c r="BJ26" s="1"/>
      <c r="BK26" s="1"/>
      <c r="BN26" s="2"/>
      <c r="BO26" s="2"/>
      <c r="BP26" s="2"/>
      <c r="BQ26" s="1"/>
      <c r="BR26" s="1"/>
      <c r="BS26" s="1"/>
      <c r="BT26" s="1"/>
      <c r="BU26" s="41"/>
      <c r="BY26" s="41"/>
      <c r="CA26" s="52"/>
      <c r="CB26" s="52"/>
      <c r="CC26" s="52"/>
      <c r="CD26" s="52"/>
      <c r="CE26" s="52"/>
      <c r="CG26" s="41"/>
      <c r="CH26" s="41"/>
      <c r="CI26" s="41"/>
      <c r="CJ26" s="41"/>
      <c r="CK26" s="41"/>
      <c r="CL26" s="3"/>
      <c r="CM26" s="3"/>
      <c r="CN26" s="3"/>
      <c r="DD26" s="4"/>
      <c r="DE26" s="4"/>
      <c r="DF26" s="4"/>
      <c r="DG26" s="4"/>
      <c r="DH26" s="4"/>
    </row>
    <row r="27" spans="3:109" s="22" customFormat="1" ht="18" customHeight="1">
      <c r="C27" s="119" t="s">
        <v>11</v>
      </c>
      <c r="D27" s="119"/>
      <c r="E27" s="120" t="s">
        <v>12</v>
      </c>
      <c r="F27" s="120"/>
      <c r="G27" s="120"/>
      <c r="H27" s="120"/>
      <c r="I27" s="120" t="s">
        <v>13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1" t="s">
        <v>14</v>
      </c>
      <c r="BA27" s="121"/>
      <c r="BB27" s="121"/>
      <c r="BC27" s="121"/>
      <c r="BD27" s="121"/>
      <c r="BE27" s="199"/>
      <c r="BF27" s="199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76"/>
      <c r="BR27" s="74"/>
      <c r="BS27" s="77"/>
      <c r="BT27" s="78"/>
      <c r="BU27" s="78"/>
      <c r="BV27" s="74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26"/>
      <c r="CJ27" s="26"/>
      <c r="CK27" s="26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</row>
    <row r="28" spans="3:109" s="16" customFormat="1" ht="18" customHeight="1">
      <c r="C28" s="189">
        <v>1</v>
      </c>
      <c r="D28" s="189"/>
      <c r="E28" s="190">
        <f>Ergebniseingabe!E28</f>
        <v>0.4166666666666667</v>
      </c>
      <c r="F28" s="190"/>
      <c r="G28" s="190"/>
      <c r="H28" s="190"/>
      <c r="I28" s="191" t="str">
        <f>Ergebniseingabe!I28</f>
        <v>TSV Heiligenstedten</v>
      </c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79" t="s">
        <v>15</v>
      </c>
      <c r="AE28" s="192" t="str">
        <f>Ergebniseingabe!AE28</f>
        <v>SG Breitenburg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3">
        <f>IF(Ergebniseingabe!AZ28="","",Ergebniseingabe!AZ28)</f>
        <v>1</v>
      </c>
      <c r="BA28" s="193"/>
      <c r="BB28" s="193"/>
      <c r="BC28" s="194">
        <f>IF(Ergebniseingabe!BC28="","",Ergebniseingabe!BC28)</f>
        <v>1</v>
      </c>
      <c r="BD28" s="194"/>
      <c r="BE28" s="199"/>
      <c r="BF28" s="199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76"/>
      <c r="BR28" s="72"/>
      <c r="BS28" s="53"/>
      <c r="BT28" s="53"/>
      <c r="BU28" s="53"/>
      <c r="BV28" s="72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20"/>
      <c r="CJ28" s="20"/>
      <c r="CK28" s="20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</row>
    <row r="29" spans="3:109" ht="18" customHeight="1">
      <c r="C29" s="200">
        <v>2</v>
      </c>
      <c r="D29" s="200"/>
      <c r="E29" s="201">
        <f>Ergebniseingabe!E29</f>
        <v>0.42430555555555555</v>
      </c>
      <c r="F29" s="201"/>
      <c r="G29" s="201"/>
      <c r="H29" s="201"/>
      <c r="I29" s="195" t="str">
        <f>Ergebniseingabe!I29</f>
        <v>ETSV Fortuna Glückstadt</v>
      </c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80" t="s">
        <v>15</v>
      </c>
      <c r="AE29" s="196" t="str">
        <f>Ergebniseingabe!AE29</f>
        <v>TSV Brokstedt</v>
      </c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7">
        <f>IF(Ergebniseingabe!AZ29="","",Ergebniseingabe!AZ29)</f>
        <v>1</v>
      </c>
      <c r="BA29" s="197"/>
      <c r="BB29" s="197"/>
      <c r="BC29" s="198">
        <f>IF(Ergebniseingabe!BC29="","",Ergebniseingabe!BC29)</f>
        <v>1</v>
      </c>
      <c r="BD29" s="198"/>
      <c r="BE29" s="199"/>
      <c r="BF29" s="199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76"/>
      <c r="BS29" s="53"/>
      <c r="BT29" s="53"/>
      <c r="BU29" s="53"/>
      <c r="BW29" s="41"/>
      <c r="BX29" s="41"/>
      <c r="BY29" s="41"/>
      <c r="BZ29" s="41"/>
      <c r="CG29" s="41"/>
      <c r="CH29" s="41"/>
      <c r="CJ29" s="3"/>
      <c r="CK29" s="3"/>
      <c r="DD29" s="4"/>
      <c r="DE29" s="4"/>
    </row>
    <row r="30" spans="3:109" ht="18" customHeight="1">
      <c r="C30" s="200">
        <v>3</v>
      </c>
      <c r="D30" s="200"/>
      <c r="E30" s="201">
        <f>Ergebniseingabe!E30</f>
        <v>0.4319444444444444</v>
      </c>
      <c r="F30" s="201"/>
      <c r="G30" s="201"/>
      <c r="H30" s="201"/>
      <c r="I30" s="195" t="str">
        <f>Ergebniseingabe!I30</f>
        <v>Alemania Wilster</v>
      </c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80" t="s">
        <v>15</v>
      </c>
      <c r="AE30" s="196" t="str">
        <f>Ergebniseingabe!AE30</f>
        <v>TSV Oldendorf</v>
      </c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7">
        <f>IF(Ergebniseingabe!AZ30="","",Ergebniseingabe!AZ30)</f>
        <v>2</v>
      </c>
      <c r="BA30" s="197"/>
      <c r="BB30" s="197"/>
      <c r="BC30" s="198">
        <f>IF(Ergebniseingabe!BC30="","",Ergebniseingabe!BC30)</f>
        <v>1</v>
      </c>
      <c r="BD30" s="198"/>
      <c r="BE30" s="199"/>
      <c r="BF30" s="199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76"/>
      <c r="BS30" s="53"/>
      <c r="BT30" s="53"/>
      <c r="BU30" s="53"/>
      <c r="BW30" s="41"/>
      <c r="BX30" s="41"/>
      <c r="BY30" s="41"/>
      <c r="BZ30" s="41"/>
      <c r="CG30" s="41"/>
      <c r="CH30" s="41"/>
      <c r="CJ30" s="3"/>
      <c r="CK30" s="3"/>
      <c r="DD30" s="4"/>
      <c r="DE30" s="4"/>
    </row>
    <row r="31" spans="3:109" ht="18" customHeight="1">
      <c r="C31" s="202">
        <v>4</v>
      </c>
      <c r="D31" s="202"/>
      <c r="E31" s="203">
        <f>Ergebniseingabe!E31</f>
        <v>0.43958333333333327</v>
      </c>
      <c r="F31" s="203"/>
      <c r="G31" s="203"/>
      <c r="H31" s="203"/>
      <c r="I31" s="204" t="str">
        <f>Ergebniseingabe!I31</f>
        <v>MTSV Hohenwestedt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81" t="s">
        <v>15</v>
      </c>
      <c r="AE31" s="205" t="str">
        <f>Ergebniseingabe!AE31</f>
        <v>SG Störtal</v>
      </c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6">
        <f>IF(Ergebniseingabe!AZ31="","",Ergebniseingabe!AZ31)</f>
        <v>2</v>
      </c>
      <c r="BA31" s="206"/>
      <c r="BB31" s="206"/>
      <c r="BC31" s="207">
        <f>IF(Ergebniseingabe!BC31="","",Ergebniseingabe!BC31)</f>
        <v>0</v>
      </c>
      <c r="BD31" s="207"/>
      <c r="BE31" s="199"/>
      <c r="BF31" s="199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76"/>
      <c r="BS31" s="53"/>
      <c r="BT31" s="53"/>
      <c r="BU31" s="53"/>
      <c r="BW31" s="41"/>
      <c r="BX31" s="41"/>
      <c r="BY31" s="41"/>
      <c r="BZ31" s="41"/>
      <c r="CG31" s="41"/>
      <c r="CH31" s="41"/>
      <c r="CJ31" s="3"/>
      <c r="CK31" s="3"/>
      <c r="DD31" s="4"/>
      <c r="DE31" s="4"/>
    </row>
    <row r="32" spans="3:109" ht="18" customHeight="1">
      <c r="C32" s="189">
        <v>5</v>
      </c>
      <c r="D32" s="189"/>
      <c r="E32" s="190">
        <f>Ergebniseingabe!E32</f>
        <v>0.44722222222222213</v>
      </c>
      <c r="F32" s="190"/>
      <c r="G32" s="190"/>
      <c r="H32" s="190"/>
      <c r="I32" s="208" t="str">
        <f>Ergebniseingabe!I32</f>
        <v>TSV Brokstedt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82" t="s">
        <v>15</v>
      </c>
      <c r="AE32" s="209" t="str">
        <f>Ergebniseingabe!AE32</f>
        <v>TSV Heiligenstedten</v>
      </c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193">
        <f>IF(Ergebniseingabe!AZ32="","",Ergebniseingabe!AZ32)</f>
        <v>0</v>
      </c>
      <c r="BA32" s="193"/>
      <c r="BB32" s="193"/>
      <c r="BC32" s="194">
        <f>IF(Ergebniseingabe!BC32="","",Ergebniseingabe!BC32)</f>
        <v>2</v>
      </c>
      <c r="BD32" s="194"/>
      <c r="BE32" s="199"/>
      <c r="BF32" s="199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76"/>
      <c r="BS32" s="53"/>
      <c r="BT32" s="53"/>
      <c r="BU32" s="53"/>
      <c r="BW32" s="41"/>
      <c r="BX32" s="41"/>
      <c r="BY32" s="41"/>
      <c r="BZ32" s="41"/>
      <c r="CG32" s="41"/>
      <c r="CH32" s="41"/>
      <c r="CJ32" s="3"/>
      <c r="CK32" s="3"/>
      <c r="DD32" s="4"/>
      <c r="DE32" s="4"/>
    </row>
    <row r="33" spans="3:109" ht="18" customHeight="1">
      <c r="C33" s="200">
        <v>6</v>
      </c>
      <c r="D33" s="200"/>
      <c r="E33" s="201">
        <f>Ergebniseingabe!E33</f>
        <v>0.454861111111111</v>
      </c>
      <c r="F33" s="201"/>
      <c r="G33" s="201"/>
      <c r="H33" s="201"/>
      <c r="I33" s="195" t="str">
        <f>Ergebniseingabe!I33</f>
        <v>SG Breitenburg</v>
      </c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80" t="s">
        <v>15</v>
      </c>
      <c r="AE33" s="196" t="str">
        <f>Ergebniseingabe!AE33</f>
        <v>ETSV Fortuna Glückstadt</v>
      </c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7">
        <f>IF(Ergebniseingabe!AZ33="","",Ergebniseingabe!AZ33)</f>
        <v>0</v>
      </c>
      <c r="BA33" s="197"/>
      <c r="BB33" s="197"/>
      <c r="BC33" s="198">
        <f>IF(Ergebniseingabe!BC33="","",Ergebniseingabe!BC33)</f>
        <v>1</v>
      </c>
      <c r="BD33" s="198"/>
      <c r="BE33" s="199"/>
      <c r="BF33" s="199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76"/>
      <c r="BS33" s="53"/>
      <c r="BT33" s="53"/>
      <c r="BU33" s="53"/>
      <c r="BW33" s="41"/>
      <c r="BX33" s="41"/>
      <c r="BY33" s="41"/>
      <c r="BZ33" s="41"/>
      <c r="CG33" s="41"/>
      <c r="CH33" s="41"/>
      <c r="CJ33" s="3"/>
      <c r="CK33" s="3"/>
      <c r="DD33" s="4"/>
      <c r="DE33" s="4"/>
    </row>
    <row r="34" spans="3:109" ht="18" customHeight="1">
      <c r="C34" s="200">
        <v>7</v>
      </c>
      <c r="D34" s="200"/>
      <c r="E34" s="201">
        <f>Ergebniseingabe!E34</f>
        <v>0.46249999999999986</v>
      </c>
      <c r="F34" s="201"/>
      <c r="G34" s="201"/>
      <c r="H34" s="201"/>
      <c r="I34" s="195" t="str">
        <f>Ergebniseingabe!I34</f>
        <v>SG Störtal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80" t="s">
        <v>15</v>
      </c>
      <c r="AE34" s="196" t="str">
        <f>Ergebniseingabe!AE34</f>
        <v>Alemania Wilster</v>
      </c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7">
        <f>IF(Ergebniseingabe!AZ34="","",Ergebniseingabe!AZ34)</f>
        <v>0</v>
      </c>
      <c r="BA34" s="197"/>
      <c r="BB34" s="197"/>
      <c r="BC34" s="198">
        <f>IF(Ergebniseingabe!BC34="","",Ergebniseingabe!BC34)</f>
        <v>2</v>
      </c>
      <c r="BD34" s="198"/>
      <c r="BE34" s="199"/>
      <c r="BF34" s="199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76"/>
      <c r="BS34" s="53"/>
      <c r="BT34" s="53"/>
      <c r="BU34" s="53"/>
      <c r="BW34" s="41"/>
      <c r="BX34" s="83"/>
      <c r="BY34" s="83"/>
      <c r="BZ34" s="84"/>
      <c r="CA34" s="85"/>
      <c r="CB34" s="85"/>
      <c r="CC34" s="85"/>
      <c r="CD34" s="86"/>
      <c r="CE34" s="85"/>
      <c r="CF34" s="85"/>
      <c r="CG34" s="41"/>
      <c r="CH34" s="41"/>
      <c r="CJ34" s="3"/>
      <c r="CK34" s="3"/>
      <c r="DD34" s="4"/>
      <c r="DE34" s="4"/>
    </row>
    <row r="35" spans="3:109" ht="18" customHeight="1">
      <c r="C35" s="202">
        <v>8</v>
      </c>
      <c r="D35" s="202"/>
      <c r="E35" s="203">
        <f>Ergebniseingabe!E35</f>
        <v>0.4701388888888887</v>
      </c>
      <c r="F35" s="203"/>
      <c r="G35" s="203"/>
      <c r="H35" s="203"/>
      <c r="I35" s="204" t="str">
        <f>Ergebniseingabe!I35</f>
        <v>TSV Oldendorf</v>
      </c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81" t="s">
        <v>15</v>
      </c>
      <c r="AE35" s="205" t="str">
        <f>Ergebniseingabe!AE35</f>
        <v>MTSV Hohenwestedt</v>
      </c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6">
        <f>IF(Ergebniseingabe!AZ35="","",Ergebniseingabe!AZ35)</f>
        <v>0</v>
      </c>
      <c r="BA35" s="206"/>
      <c r="BB35" s="206"/>
      <c r="BC35" s="207">
        <f>IF(Ergebniseingabe!BC35="","",Ergebniseingabe!BC35)</f>
        <v>3</v>
      </c>
      <c r="BD35" s="207"/>
      <c r="BE35" s="199"/>
      <c r="BF35" s="199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76"/>
      <c r="BS35" s="53"/>
      <c r="BT35" s="53"/>
      <c r="BU35" s="53"/>
      <c r="BW35" s="41"/>
      <c r="BX35" s="83"/>
      <c r="BY35" s="83"/>
      <c r="BZ35" s="84"/>
      <c r="CA35" s="85"/>
      <c r="CB35" s="85"/>
      <c r="CC35" s="85"/>
      <c r="CD35" s="86"/>
      <c r="CE35" s="85"/>
      <c r="CF35" s="85"/>
      <c r="CG35" s="41"/>
      <c r="CH35" s="41"/>
      <c r="CJ35" s="3"/>
      <c r="CK35" s="3"/>
      <c r="DD35" s="4"/>
      <c r="DE35" s="4"/>
    </row>
    <row r="36" spans="3:109" ht="18" customHeight="1">
      <c r="C36" s="189">
        <v>9</v>
      </c>
      <c r="D36" s="189"/>
      <c r="E36" s="190">
        <f>Ergebniseingabe!E36</f>
        <v>0.4777777777777776</v>
      </c>
      <c r="F36" s="190"/>
      <c r="G36" s="190"/>
      <c r="H36" s="190"/>
      <c r="I36" s="208" t="str">
        <f>Ergebniseingabe!I36</f>
        <v>Alemania Wilster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82" t="s">
        <v>15</v>
      </c>
      <c r="AE36" s="209" t="str">
        <f>Ergebniseingabe!AE36</f>
        <v>TSV Brokstedt</v>
      </c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193">
        <f>IF(Ergebniseingabe!AZ36="","",Ergebniseingabe!AZ36)</f>
        <v>4</v>
      </c>
      <c r="BA36" s="193"/>
      <c r="BB36" s="193"/>
      <c r="BC36" s="194">
        <f>IF(Ergebniseingabe!BC36="","",Ergebniseingabe!BC36)</f>
        <v>1</v>
      </c>
      <c r="BD36" s="194"/>
      <c r="BE36" s="199"/>
      <c r="BF36" s="199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76"/>
      <c r="BS36" s="53"/>
      <c r="BT36" s="53"/>
      <c r="BU36" s="53"/>
      <c r="BW36" s="41"/>
      <c r="BX36" s="83"/>
      <c r="BY36" s="83"/>
      <c r="BZ36" s="84"/>
      <c r="CA36" s="85"/>
      <c r="CB36" s="85"/>
      <c r="CC36" s="85"/>
      <c r="CD36" s="86"/>
      <c r="CE36" s="85"/>
      <c r="CF36" s="85"/>
      <c r="CG36" s="41"/>
      <c r="CH36" s="41"/>
      <c r="CJ36" s="3"/>
      <c r="CK36" s="3"/>
      <c r="DD36" s="4"/>
      <c r="DE36" s="4"/>
    </row>
    <row r="37" spans="3:109" ht="18" customHeight="1">
      <c r="C37" s="200">
        <v>10</v>
      </c>
      <c r="D37" s="200"/>
      <c r="E37" s="201">
        <f>Ergebniseingabe!E37</f>
        <v>0.48541666666666644</v>
      </c>
      <c r="F37" s="201"/>
      <c r="G37" s="201"/>
      <c r="H37" s="201"/>
      <c r="I37" s="195" t="str">
        <f>Ergebniseingabe!I37</f>
        <v>TSV Heiligenstedten</v>
      </c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80" t="s">
        <v>15</v>
      </c>
      <c r="AE37" s="196" t="str">
        <f>Ergebniseingabe!AE37</f>
        <v>ETSV Fortuna Glückstadt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7">
        <f>IF(Ergebniseingabe!AZ37="","",Ergebniseingabe!AZ37)</f>
        <v>2</v>
      </c>
      <c r="BA37" s="197"/>
      <c r="BB37" s="197"/>
      <c r="BC37" s="198">
        <f>IF(Ergebniseingabe!BC37="","",Ergebniseingabe!BC37)</f>
        <v>0</v>
      </c>
      <c r="BD37" s="198"/>
      <c r="BE37" s="199"/>
      <c r="BF37" s="199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76"/>
      <c r="BS37" s="53"/>
      <c r="BT37" s="53"/>
      <c r="BU37" s="53"/>
      <c r="BW37" s="41"/>
      <c r="BX37" s="83"/>
      <c r="BY37" s="83"/>
      <c r="BZ37" s="84"/>
      <c r="CA37" s="85"/>
      <c r="CB37" s="85"/>
      <c r="CC37" s="85"/>
      <c r="CD37" s="86"/>
      <c r="CE37" s="85"/>
      <c r="CF37" s="85"/>
      <c r="CG37" s="41"/>
      <c r="CH37" s="41"/>
      <c r="CJ37" s="3"/>
      <c r="CK37" s="3"/>
      <c r="DD37" s="4"/>
      <c r="DE37" s="4"/>
    </row>
    <row r="38" spans="3:109" ht="18" customHeight="1">
      <c r="C38" s="200">
        <v>11</v>
      </c>
      <c r="D38" s="200"/>
      <c r="E38" s="201">
        <f>Ergebniseingabe!E38</f>
        <v>0.4930555555555553</v>
      </c>
      <c r="F38" s="201"/>
      <c r="G38" s="201"/>
      <c r="H38" s="201"/>
      <c r="I38" s="195" t="str">
        <f>Ergebniseingabe!I38</f>
        <v>SG Breitenburg</v>
      </c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80" t="s">
        <v>15</v>
      </c>
      <c r="AE38" s="196" t="str">
        <f>Ergebniseingabe!AE38</f>
        <v>MTSV Hohenwestedt</v>
      </c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7">
        <f>IF(Ergebniseingabe!AZ38="","",Ergebniseingabe!AZ38)</f>
        <v>0</v>
      </c>
      <c r="BA38" s="197"/>
      <c r="BB38" s="197"/>
      <c r="BC38" s="198">
        <f>IF(Ergebniseingabe!BC38="","",Ergebniseingabe!BC38)</f>
        <v>3</v>
      </c>
      <c r="BD38" s="198"/>
      <c r="BE38" s="199"/>
      <c r="BF38" s="199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76"/>
      <c r="BS38" s="53"/>
      <c r="BT38" s="53"/>
      <c r="BU38" s="53"/>
      <c r="BW38" s="41"/>
      <c r="BX38" s="83"/>
      <c r="BY38" s="83"/>
      <c r="BZ38" s="84"/>
      <c r="CA38" s="85"/>
      <c r="CB38" s="85"/>
      <c r="CC38" s="85"/>
      <c r="CD38" s="86"/>
      <c r="CE38" s="85"/>
      <c r="CF38" s="85"/>
      <c r="CG38" s="41"/>
      <c r="CH38" s="41"/>
      <c r="CJ38" s="3"/>
      <c r="CK38" s="3"/>
      <c r="DD38" s="4"/>
      <c r="DE38" s="4"/>
    </row>
    <row r="39" spans="3:109" ht="18" customHeight="1">
      <c r="C39" s="202">
        <v>12</v>
      </c>
      <c r="D39" s="202"/>
      <c r="E39" s="203">
        <f>Ergebniseingabe!E39</f>
        <v>0.5006944444444442</v>
      </c>
      <c r="F39" s="203"/>
      <c r="G39" s="203"/>
      <c r="H39" s="203"/>
      <c r="I39" s="204" t="str">
        <f>Ergebniseingabe!I39</f>
        <v>TSV Oldendorf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81" t="s">
        <v>15</v>
      </c>
      <c r="AE39" s="205" t="str">
        <f>Ergebniseingabe!AE39</f>
        <v>SG Störtal</v>
      </c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6">
        <f>IF(Ergebniseingabe!AZ39="","",Ergebniseingabe!AZ39)</f>
        <v>0</v>
      </c>
      <c r="BA39" s="206"/>
      <c r="BB39" s="206"/>
      <c r="BC39" s="207">
        <f>IF(Ergebniseingabe!BC39="","",Ergebniseingabe!BC39)</f>
        <v>2</v>
      </c>
      <c r="BD39" s="207"/>
      <c r="BE39" s="199"/>
      <c r="BF39" s="199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76"/>
      <c r="BS39" s="53"/>
      <c r="BT39" s="53"/>
      <c r="BU39" s="53"/>
      <c r="BW39" s="41"/>
      <c r="BX39" s="41"/>
      <c r="BY39" s="41"/>
      <c r="BZ39" s="84"/>
      <c r="CA39" s="85"/>
      <c r="CB39" s="85"/>
      <c r="CC39" s="85"/>
      <c r="CD39" s="86"/>
      <c r="CE39" s="85"/>
      <c r="CF39" s="85"/>
      <c r="CG39" s="41"/>
      <c r="CH39" s="41"/>
      <c r="CJ39" s="3"/>
      <c r="CK39" s="3"/>
      <c r="DD39" s="4"/>
      <c r="DE39" s="4"/>
    </row>
    <row r="40" spans="3:109" ht="18" customHeight="1">
      <c r="C40" s="189">
        <v>13</v>
      </c>
      <c r="D40" s="189"/>
      <c r="E40" s="190">
        <f>Ergebniseingabe!E40</f>
        <v>0.5083333333333331</v>
      </c>
      <c r="F40" s="190"/>
      <c r="G40" s="190"/>
      <c r="H40" s="190"/>
      <c r="I40" s="208" t="str">
        <f>Ergebniseingabe!I40</f>
        <v>TSV Brokstedt</v>
      </c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82" t="s">
        <v>15</v>
      </c>
      <c r="AE40" s="209" t="str">
        <f>Ergebniseingabe!AE40</f>
        <v>SG Breitenburg</v>
      </c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193">
        <f>IF(Ergebniseingabe!AZ40="","",Ergebniseingabe!AZ40)</f>
        <v>1</v>
      </c>
      <c r="BA40" s="193"/>
      <c r="BB40" s="193"/>
      <c r="BC40" s="194">
        <f>IF(Ergebniseingabe!BC40="","",Ergebniseingabe!BC40)</f>
        <v>3</v>
      </c>
      <c r="BD40" s="194"/>
      <c r="BE40" s="199"/>
      <c r="BF40" s="199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76"/>
      <c r="BS40" s="53"/>
      <c r="BT40" s="53"/>
      <c r="BU40" s="53"/>
      <c r="BW40" s="41"/>
      <c r="BX40" s="41"/>
      <c r="BY40" s="41"/>
      <c r="BZ40" s="84"/>
      <c r="CA40" s="85"/>
      <c r="CB40" s="85"/>
      <c r="CC40" s="85"/>
      <c r="CD40" s="86"/>
      <c r="CE40" s="85"/>
      <c r="CF40" s="85"/>
      <c r="CG40" s="41"/>
      <c r="CH40" s="41"/>
      <c r="CJ40" s="3"/>
      <c r="CK40" s="3"/>
      <c r="DD40" s="4"/>
      <c r="DE40" s="4"/>
    </row>
    <row r="41" spans="3:109" ht="18" customHeight="1">
      <c r="C41" s="200">
        <v>14</v>
      </c>
      <c r="D41" s="200"/>
      <c r="E41" s="201">
        <f>Ergebniseingabe!E41</f>
        <v>0.5159722222222219</v>
      </c>
      <c r="F41" s="201"/>
      <c r="G41" s="201"/>
      <c r="H41" s="201"/>
      <c r="I41" s="195" t="str">
        <f>Ergebniseingabe!I41</f>
        <v>MTSV Hohenwestedt</v>
      </c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80" t="s">
        <v>15</v>
      </c>
      <c r="AE41" s="196" t="str">
        <f>Ergebniseingabe!AE41</f>
        <v>Alemania Wilster</v>
      </c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7">
        <f>IF(Ergebniseingabe!AZ41="","",Ergebniseingabe!AZ41)</f>
        <v>3</v>
      </c>
      <c r="BA41" s="197"/>
      <c r="BB41" s="197"/>
      <c r="BC41" s="198">
        <f>IF(Ergebniseingabe!BC41="","",Ergebniseingabe!BC41)</f>
        <v>0</v>
      </c>
      <c r="BD41" s="198"/>
      <c r="BE41" s="199"/>
      <c r="BF41" s="199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76"/>
      <c r="BS41" s="53"/>
      <c r="BT41" s="53"/>
      <c r="BU41" s="53"/>
      <c r="BW41" s="41"/>
      <c r="BX41" s="41"/>
      <c r="BY41" s="41"/>
      <c r="BZ41" s="84"/>
      <c r="CA41" s="85"/>
      <c r="CB41" s="85"/>
      <c r="CC41" s="85"/>
      <c r="CD41" s="86"/>
      <c r="CE41" s="85"/>
      <c r="CF41" s="85"/>
      <c r="CG41" s="41"/>
      <c r="CH41" s="41"/>
      <c r="CJ41" s="3"/>
      <c r="CK41" s="3"/>
      <c r="DD41" s="4"/>
      <c r="DE41" s="4"/>
    </row>
    <row r="42" spans="3:109" ht="18" customHeight="1">
      <c r="C42" s="200">
        <v>15</v>
      </c>
      <c r="D42" s="200"/>
      <c r="E42" s="201">
        <f>Ergebniseingabe!E42</f>
        <v>0.5236111111111108</v>
      </c>
      <c r="F42" s="201"/>
      <c r="G42" s="201"/>
      <c r="H42" s="201"/>
      <c r="I42" s="195" t="str">
        <f>Ergebniseingabe!I42</f>
        <v>SG Störtal</v>
      </c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80" t="s">
        <v>15</v>
      </c>
      <c r="AE42" s="196" t="str">
        <f>Ergebniseingabe!AE42</f>
        <v>TSV Heiligenstedten</v>
      </c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7">
        <f>IF(Ergebniseingabe!AZ42="","",Ergebniseingabe!AZ42)</f>
        <v>0</v>
      </c>
      <c r="BA42" s="197"/>
      <c r="BB42" s="197"/>
      <c r="BC42" s="198">
        <f>IF(Ergebniseingabe!BC42="","",Ergebniseingabe!BC42)</f>
        <v>3</v>
      </c>
      <c r="BD42" s="198"/>
      <c r="BE42" s="199"/>
      <c r="BF42" s="199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76"/>
      <c r="BS42" s="53"/>
      <c r="BT42" s="53"/>
      <c r="BU42" s="53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41"/>
      <c r="CJ42" s="3"/>
      <c r="CK42" s="3"/>
      <c r="DD42" s="4"/>
      <c r="DE42" s="4"/>
    </row>
    <row r="43" spans="3:109" ht="18" customHeight="1">
      <c r="C43" s="210">
        <v>16</v>
      </c>
      <c r="D43" s="210"/>
      <c r="E43" s="203">
        <f>Ergebniseingabe!E43</f>
        <v>0.5312499999999997</v>
      </c>
      <c r="F43" s="203"/>
      <c r="G43" s="203"/>
      <c r="H43" s="203"/>
      <c r="I43" s="204" t="str">
        <f>Ergebniseingabe!I43</f>
        <v>ETSV Fortuna Glückstadt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81" t="s">
        <v>15</v>
      </c>
      <c r="AE43" s="205" t="str">
        <f>Ergebniseingabe!AE43</f>
        <v>TSV Oldendorf</v>
      </c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6">
        <f>IF(Ergebniseingabe!AZ43="","",Ergebniseingabe!AZ43)</f>
        <v>4</v>
      </c>
      <c r="BA43" s="206"/>
      <c r="BB43" s="206"/>
      <c r="BC43" s="207">
        <f>IF(Ergebniseingabe!BC43="","",Ergebniseingabe!BC43)</f>
        <v>1</v>
      </c>
      <c r="BD43" s="207"/>
      <c r="BE43" s="199"/>
      <c r="BF43" s="199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76"/>
      <c r="BS43" s="53"/>
      <c r="BT43" s="53"/>
      <c r="BU43" s="53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41"/>
      <c r="CJ43" s="3"/>
      <c r="CK43" s="3"/>
      <c r="DD43" s="4"/>
      <c r="DE43" s="4"/>
    </row>
    <row r="44" spans="3:109" ht="18" customHeight="1">
      <c r="C44" s="189">
        <v>17</v>
      </c>
      <c r="D44" s="189"/>
      <c r="E44" s="190">
        <f>Ergebniseingabe!E44</f>
        <v>0.5388888888888885</v>
      </c>
      <c r="F44" s="190"/>
      <c r="G44" s="190"/>
      <c r="H44" s="190"/>
      <c r="I44" s="208" t="str">
        <f>Ergebniseingabe!I44</f>
        <v>TSV Brokstedt</v>
      </c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82" t="s">
        <v>15</v>
      </c>
      <c r="AE44" s="209" t="str">
        <f>Ergebniseingabe!AE44</f>
        <v>MTSV Hohenwestedt</v>
      </c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193">
        <f>IF(Ergebniseingabe!AZ44="","",Ergebniseingabe!AZ44)</f>
        <v>0</v>
      </c>
      <c r="BA44" s="193"/>
      <c r="BB44" s="193"/>
      <c r="BC44" s="194">
        <f>IF(Ergebniseingabe!BC44="","",Ergebniseingabe!BC44)</f>
        <v>2</v>
      </c>
      <c r="BD44" s="194"/>
      <c r="BE44" s="199"/>
      <c r="BF44" s="199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76"/>
      <c r="BS44" s="53"/>
      <c r="BT44" s="53"/>
      <c r="BU44" s="53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41"/>
      <c r="CJ44" s="3"/>
      <c r="CK44" s="3"/>
      <c r="DD44" s="4"/>
      <c r="DE44" s="4"/>
    </row>
    <row r="45" spans="3:109" ht="18" customHeight="1">
      <c r="C45" s="200">
        <v>18</v>
      </c>
      <c r="D45" s="200"/>
      <c r="E45" s="201">
        <f>Ergebniseingabe!E45</f>
        <v>0.5465277777777774</v>
      </c>
      <c r="F45" s="201"/>
      <c r="G45" s="201"/>
      <c r="H45" s="201"/>
      <c r="I45" s="195" t="str">
        <f>Ergebniseingabe!I45</f>
        <v>SG Breitenburg</v>
      </c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80" t="s">
        <v>15</v>
      </c>
      <c r="AE45" s="196" t="str">
        <f>Ergebniseingabe!AE45</f>
        <v>SG Störtal</v>
      </c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7">
        <f>IF(Ergebniseingabe!AZ45="","",Ergebniseingabe!AZ45)</f>
        <v>1</v>
      </c>
      <c r="BA45" s="197"/>
      <c r="BB45" s="197"/>
      <c r="BC45" s="198">
        <f>IF(Ergebniseingabe!BC45="","",Ergebniseingabe!BC45)</f>
        <v>0</v>
      </c>
      <c r="BD45" s="198"/>
      <c r="BE45" s="199"/>
      <c r="BF45" s="199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76"/>
      <c r="BS45" s="53"/>
      <c r="BT45" s="53"/>
      <c r="BU45" s="53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41"/>
      <c r="CJ45" s="3"/>
      <c r="CK45" s="3"/>
      <c r="DD45" s="4"/>
      <c r="DE45" s="4"/>
    </row>
    <row r="46" spans="3:109" ht="18" customHeight="1">
      <c r="C46" s="200">
        <v>19</v>
      </c>
      <c r="D46" s="200"/>
      <c r="E46" s="201">
        <f>Ergebniseingabe!E46</f>
        <v>0.5541666666666663</v>
      </c>
      <c r="F46" s="201"/>
      <c r="G46" s="201"/>
      <c r="H46" s="201"/>
      <c r="I46" s="195" t="str">
        <f>Ergebniseingabe!I46</f>
        <v>TSV Heiligenstedten</v>
      </c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80" t="s">
        <v>15</v>
      </c>
      <c r="AE46" s="196" t="str">
        <f>Ergebniseingabe!AE46</f>
        <v>TSV Oldendorf</v>
      </c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7">
        <f>IF(Ergebniseingabe!AZ46="","",Ergebniseingabe!AZ46)</f>
        <v>5</v>
      </c>
      <c r="BA46" s="197"/>
      <c r="BB46" s="197"/>
      <c r="BC46" s="198">
        <f>IF(Ergebniseingabe!BC46="","",Ergebniseingabe!BC46)</f>
        <v>1</v>
      </c>
      <c r="BD46" s="198"/>
      <c r="BE46" s="199"/>
      <c r="BF46" s="199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76"/>
      <c r="BS46" s="53"/>
      <c r="BT46" s="53"/>
      <c r="BU46" s="5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41"/>
      <c r="CJ46" s="3"/>
      <c r="CK46" s="3"/>
      <c r="DD46" s="4"/>
      <c r="DE46" s="4"/>
    </row>
    <row r="47" spans="3:109" ht="18" customHeight="1">
      <c r="C47" s="210">
        <v>20</v>
      </c>
      <c r="D47" s="210"/>
      <c r="E47" s="203">
        <f>Ergebniseingabe!E47</f>
        <v>0.5618055555555551</v>
      </c>
      <c r="F47" s="203"/>
      <c r="G47" s="203"/>
      <c r="H47" s="203"/>
      <c r="I47" s="204" t="str">
        <f>Ergebniseingabe!I47</f>
        <v>Alemania Wilster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81" t="s">
        <v>15</v>
      </c>
      <c r="AE47" s="205" t="str">
        <f>Ergebniseingabe!AE47</f>
        <v>ETSV Fortuna Glückstadt</v>
      </c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6">
        <f>IF(Ergebniseingabe!AZ47="","",Ergebniseingabe!AZ47)</f>
        <v>1</v>
      </c>
      <c r="BA47" s="206"/>
      <c r="BB47" s="206"/>
      <c r="BC47" s="207">
        <f>IF(Ergebniseingabe!BC47="","",Ergebniseingabe!BC47)</f>
        <v>0</v>
      </c>
      <c r="BD47" s="207"/>
      <c r="BE47" s="199"/>
      <c r="BF47" s="199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76"/>
      <c r="BS47" s="53"/>
      <c r="BT47" s="53"/>
      <c r="BU47" s="53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41"/>
      <c r="CJ47" s="3"/>
      <c r="CK47" s="3"/>
      <c r="DD47" s="4"/>
      <c r="DE47" s="4"/>
    </row>
    <row r="48" spans="3:109" ht="18" customHeight="1">
      <c r="C48" s="199">
        <v>21</v>
      </c>
      <c r="D48" s="199"/>
      <c r="E48" s="190">
        <f>Ergebniseingabe!E48</f>
        <v>0.569444444444444</v>
      </c>
      <c r="F48" s="190"/>
      <c r="G48" s="190"/>
      <c r="H48" s="190"/>
      <c r="I48" s="208" t="str">
        <f>Ergebniseingabe!I48</f>
        <v>SG Störtal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82" t="s">
        <v>15</v>
      </c>
      <c r="AE48" s="209" t="str">
        <f>Ergebniseingabe!AE48</f>
        <v>TSV Brokstedt</v>
      </c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193">
        <f>IF(Ergebniseingabe!AZ48="","",Ergebniseingabe!AZ48)</f>
        <v>1</v>
      </c>
      <c r="BA48" s="193"/>
      <c r="BB48" s="193"/>
      <c r="BC48" s="194">
        <f>IF(Ergebniseingabe!BC48="","",Ergebniseingabe!BC48)</f>
        <v>0</v>
      </c>
      <c r="BD48" s="194"/>
      <c r="BE48" s="199"/>
      <c r="BF48" s="199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76"/>
      <c r="BS48" s="53"/>
      <c r="BT48" s="53"/>
      <c r="BU48" s="53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41"/>
      <c r="CJ48" s="3"/>
      <c r="CK48" s="3"/>
      <c r="DD48" s="4"/>
      <c r="DE48" s="4"/>
    </row>
    <row r="49" spans="3:109" ht="18" customHeight="1">
      <c r="C49" s="200">
        <v>22</v>
      </c>
      <c r="D49" s="200"/>
      <c r="E49" s="201">
        <f>Ergebniseingabe!E49</f>
        <v>0.5770833333333328</v>
      </c>
      <c r="F49" s="201"/>
      <c r="G49" s="201"/>
      <c r="H49" s="201"/>
      <c r="I49" s="195" t="str">
        <f>Ergebniseingabe!I49</f>
        <v>TSV Oldendorf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80" t="s">
        <v>15</v>
      </c>
      <c r="AE49" s="196" t="str">
        <f>Ergebniseingabe!AE49</f>
        <v>SG Breitenburg</v>
      </c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7">
        <f>IF(Ergebniseingabe!AZ49="","",Ergebniseingabe!AZ49)</f>
        <v>0</v>
      </c>
      <c r="BA49" s="197"/>
      <c r="BB49" s="197"/>
      <c r="BC49" s="198">
        <f>IF(Ergebniseingabe!BC49="","",Ergebniseingabe!BC49)</f>
        <v>3</v>
      </c>
      <c r="BD49" s="198"/>
      <c r="BE49" s="199"/>
      <c r="BF49" s="199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76"/>
      <c r="BS49" s="53"/>
      <c r="BT49" s="53"/>
      <c r="BU49" s="53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41"/>
      <c r="CJ49" s="3"/>
      <c r="CK49" s="3"/>
      <c r="DD49" s="4"/>
      <c r="DE49" s="4"/>
    </row>
    <row r="50" spans="3:109" ht="18" customHeight="1">
      <c r="C50" s="200">
        <v>23</v>
      </c>
      <c r="D50" s="200"/>
      <c r="E50" s="201">
        <f>Ergebniseingabe!E50</f>
        <v>0.5847222222222217</v>
      </c>
      <c r="F50" s="201"/>
      <c r="G50" s="201"/>
      <c r="H50" s="201"/>
      <c r="I50" s="195" t="str">
        <f>Ergebniseingabe!I50</f>
        <v>MTSV Hohenwestedt</v>
      </c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80" t="s">
        <v>15</v>
      </c>
      <c r="AE50" s="196" t="str">
        <f>Ergebniseingabe!AE50</f>
        <v>ETSV Fortuna Glückstadt</v>
      </c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7">
        <f>IF(Ergebniseingabe!AZ50="","",Ergebniseingabe!AZ50)</f>
        <v>1</v>
      </c>
      <c r="BA50" s="197"/>
      <c r="BB50" s="197"/>
      <c r="BC50" s="198">
        <f>IF(Ergebniseingabe!BC50="","",Ergebniseingabe!BC50)</f>
        <v>0</v>
      </c>
      <c r="BD50" s="198"/>
      <c r="BE50" s="199"/>
      <c r="BF50" s="199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76"/>
      <c r="BS50" s="53"/>
      <c r="BT50" s="53"/>
      <c r="BU50" s="53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41"/>
      <c r="CJ50" s="3"/>
      <c r="CK50" s="3"/>
      <c r="DD50" s="4"/>
      <c r="DE50" s="4"/>
    </row>
    <row r="51" spans="3:109" ht="18" customHeight="1">
      <c r="C51" s="202">
        <v>24</v>
      </c>
      <c r="D51" s="202"/>
      <c r="E51" s="203">
        <f>Ergebniseingabe!E51</f>
        <v>0.5923611111111106</v>
      </c>
      <c r="F51" s="203"/>
      <c r="G51" s="203"/>
      <c r="H51" s="203"/>
      <c r="I51" s="204" t="str">
        <f>Ergebniseingabe!I51</f>
        <v>Alemania Wilster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81" t="s">
        <v>15</v>
      </c>
      <c r="AE51" s="205" t="str">
        <f>Ergebniseingabe!AE51</f>
        <v>TSV Heiligenstedten</v>
      </c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6">
        <f>IF(Ergebniseingabe!AZ51="","",Ergebniseingabe!AZ51)</f>
        <v>1</v>
      </c>
      <c r="BA51" s="206"/>
      <c r="BB51" s="206"/>
      <c r="BC51" s="207">
        <f>IF(Ergebniseingabe!BC51="","",Ergebniseingabe!BC51)</f>
        <v>2</v>
      </c>
      <c r="BD51" s="207"/>
      <c r="BE51" s="199"/>
      <c r="BF51" s="199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76"/>
      <c r="BS51" s="53"/>
      <c r="BT51" s="53"/>
      <c r="BU51" s="53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41"/>
      <c r="CJ51" s="3"/>
      <c r="CK51" s="3"/>
      <c r="DD51" s="4"/>
      <c r="DE51" s="4"/>
    </row>
    <row r="52" spans="3:109" ht="18" customHeight="1">
      <c r="C52" s="189">
        <v>25</v>
      </c>
      <c r="D52" s="189"/>
      <c r="E52" s="190">
        <f>Ergebniseingabe!E52</f>
        <v>0.5999999999999994</v>
      </c>
      <c r="F52" s="190"/>
      <c r="G52" s="190"/>
      <c r="H52" s="190"/>
      <c r="I52" s="208" t="str">
        <f>Ergebniseingabe!I52</f>
        <v>TSV Brokstedt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82" t="s">
        <v>15</v>
      </c>
      <c r="AE52" s="209" t="str">
        <f>Ergebniseingabe!AE52</f>
        <v>TSV Oldendorf</v>
      </c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193">
        <f>IF(Ergebniseingabe!AZ52="","",Ergebniseingabe!AZ52)</f>
        <v>0</v>
      </c>
      <c r="BA52" s="193"/>
      <c r="BB52" s="193"/>
      <c r="BC52" s="194">
        <f>IF(Ergebniseingabe!BC52="","",Ergebniseingabe!BC52)</f>
        <v>1</v>
      </c>
      <c r="BD52" s="194"/>
      <c r="BE52" s="199"/>
      <c r="BF52" s="199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76"/>
      <c r="BS52" s="53"/>
      <c r="BT52" s="53"/>
      <c r="BU52" s="53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41"/>
      <c r="CJ52" s="3"/>
      <c r="CK52" s="3"/>
      <c r="DD52" s="4"/>
      <c r="DE52" s="4"/>
    </row>
    <row r="53" spans="3:109" ht="18" customHeight="1">
      <c r="C53" s="200">
        <v>26</v>
      </c>
      <c r="D53" s="200"/>
      <c r="E53" s="201">
        <f>Ergebniseingabe!E53</f>
        <v>0.6076388888888883</v>
      </c>
      <c r="F53" s="201"/>
      <c r="G53" s="201"/>
      <c r="H53" s="201"/>
      <c r="I53" s="195" t="str">
        <f>Ergebniseingabe!I53</f>
        <v>ETSV Fortuna Glückstadt</v>
      </c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80" t="s">
        <v>15</v>
      </c>
      <c r="AE53" s="196" t="str">
        <f>Ergebniseingabe!AE53</f>
        <v>SG Störtal</v>
      </c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7">
        <f>IF(Ergebniseingabe!AZ53="","",Ergebniseingabe!AZ53)</f>
        <v>1</v>
      </c>
      <c r="BA53" s="197"/>
      <c r="BB53" s="197"/>
      <c r="BC53" s="198">
        <f>IF(Ergebniseingabe!BC53="","",Ergebniseingabe!BC53)</f>
        <v>0</v>
      </c>
      <c r="BD53" s="198"/>
      <c r="BE53" s="199"/>
      <c r="BF53" s="199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76"/>
      <c r="BS53" s="53"/>
      <c r="BT53" s="53"/>
      <c r="BU53" s="53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41"/>
      <c r="CJ53" s="3"/>
      <c r="CK53" s="3"/>
      <c r="DD53" s="4"/>
      <c r="DE53" s="4"/>
    </row>
    <row r="54" spans="3:109" ht="18" customHeight="1">
      <c r="C54" s="200">
        <v>27</v>
      </c>
      <c r="D54" s="200"/>
      <c r="E54" s="201">
        <f>Ergebniseingabe!E54</f>
        <v>0.6152777777777771</v>
      </c>
      <c r="F54" s="201"/>
      <c r="G54" s="201"/>
      <c r="H54" s="201"/>
      <c r="I54" s="195" t="str">
        <f>Ergebniseingabe!I54</f>
        <v>SG Breitenburg</v>
      </c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80" t="s">
        <v>15</v>
      </c>
      <c r="AE54" s="196" t="str">
        <f>Ergebniseingabe!AE54</f>
        <v>Alemania Wilster</v>
      </c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7">
        <f>IF(Ergebniseingabe!AZ54="","",Ergebniseingabe!AZ54)</f>
        <v>1</v>
      </c>
      <c r="BA54" s="197"/>
      <c r="BB54" s="197"/>
      <c r="BC54" s="198">
        <f>IF(Ergebniseingabe!BC54="","",Ergebniseingabe!BC54)</f>
        <v>0</v>
      </c>
      <c r="BD54" s="198"/>
      <c r="BE54" s="199"/>
      <c r="BF54" s="199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76"/>
      <c r="BS54" s="53"/>
      <c r="BT54" s="53"/>
      <c r="BU54" s="53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41"/>
      <c r="CJ54" s="3"/>
      <c r="CK54" s="3"/>
      <c r="DD54" s="4"/>
      <c r="DE54" s="4"/>
    </row>
    <row r="55" spans="3:109" ht="18" customHeight="1">
      <c r="C55" s="211">
        <v>28</v>
      </c>
      <c r="D55" s="211"/>
      <c r="E55" s="203">
        <f>Ergebniseingabe!E55</f>
        <v>0.622916666666666</v>
      </c>
      <c r="F55" s="203"/>
      <c r="G55" s="203"/>
      <c r="H55" s="203"/>
      <c r="I55" s="204" t="str">
        <f>Ergebniseingabe!I55</f>
        <v>TSV Heiligenstedten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87" t="s">
        <v>15</v>
      </c>
      <c r="AE55" s="205" t="str">
        <f>Ergebniseingabe!AE55</f>
        <v>MTSV Hohenwestedt</v>
      </c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6">
        <f>IF(Ergebniseingabe!AZ55="","",Ergebniseingabe!AZ55)</f>
        <v>3</v>
      </c>
      <c r="BA55" s="206"/>
      <c r="BB55" s="206"/>
      <c r="BC55" s="207">
        <f>IF(Ergebniseingabe!BC55="","",Ergebniseingabe!BC55)</f>
        <v>1</v>
      </c>
      <c r="BD55" s="207"/>
      <c r="BE55" s="199"/>
      <c r="BF55" s="199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76"/>
      <c r="BS55" s="53"/>
      <c r="BT55" s="53"/>
      <c r="BU55" s="53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41"/>
      <c r="CJ55" s="3"/>
      <c r="CK55" s="3"/>
      <c r="DD55" s="4"/>
      <c r="DE55" s="4"/>
    </row>
    <row r="56" spans="3:112" ht="18" customHeight="1">
      <c r="C56" s="56"/>
      <c r="D56" s="56"/>
      <c r="E56" s="56"/>
      <c r="F56" s="56"/>
      <c r="G56" s="56"/>
      <c r="H56" s="56"/>
      <c r="I56" s="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60"/>
      <c r="BO56" s="60"/>
      <c r="BP56" s="60"/>
      <c r="BQ56" s="59"/>
      <c r="BR56" s="59"/>
      <c r="BS56" s="59"/>
      <c r="BT56" s="59"/>
      <c r="BU56" s="41"/>
      <c r="BV56" s="88"/>
      <c r="BW56" s="88"/>
      <c r="BX56" s="88"/>
      <c r="BY56" s="41"/>
      <c r="BZ56" s="4"/>
      <c r="CA56" s="4"/>
      <c r="CB56" s="4"/>
      <c r="CC56" s="4"/>
      <c r="CD56" s="4"/>
      <c r="CE56" s="4"/>
      <c r="CF56" s="5"/>
      <c r="CG56" s="5"/>
      <c r="CH56" s="5"/>
      <c r="CI56" s="5"/>
      <c r="CJ56" s="5"/>
      <c r="CK56" s="41"/>
      <c r="CL56" s="3"/>
      <c r="CM56" s="3"/>
      <c r="CN56" s="3"/>
      <c r="DD56" s="4"/>
      <c r="DE56" s="4"/>
      <c r="DF56" s="4"/>
      <c r="DG56" s="4"/>
      <c r="DH56" s="4"/>
    </row>
    <row r="57" spans="61:112" ht="18" customHeight="1">
      <c r="BI57" s="1"/>
      <c r="BJ57" s="1"/>
      <c r="BK57" s="1"/>
      <c r="BN57" s="2"/>
      <c r="BO57" s="2"/>
      <c r="BP57" s="2"/>
      <c r="BQ57" s="1"/>
      <c r="BR57" s="1"/>
      <c r="BS57" s="1"/>
      <c r="BT57" s="1"/>
      <c r="BU57" s="41"/>
      <c r="BY57" s="41"/>
      <c r="BZ57" s="4"/>
      <c r="CA57" s="4"/>
      <c r="CB57" s="4"/>
      <c r="CC57" s="4"/>
      <c r="CD57" s="4"/>
      <c r="CE57" s="4"/>
      <c r="CF57" s="5"/>
      <c r="CG57" s="5"/>
      <c r="CH57" s="5"/>
      <c r="CI57" s="5"/>
      <c r="CJ57" s="5"/>
      <c r="CK57" s="41"/>
      <c r="CL57" s="3"/>
      <c r="CM57" s="3"/>
      <c r="CN57" s="3"/>
      <c r="DD57" s="4"/>
      <c r="DE57" s="4"/>
      <c r="DF57" s="4"/>
      <c r="DG57" s="4"/>
      <c r="DH57" s="4"/>
    </row>
    <row r="58" spans="3:112" s="22" customFormat="1" ht="18" customHeight="1">
      <c r="C58" s="39" t="s">
        <v>16</v>
      </c>
      <c r="BN58" s="40"/>
      <c r="BO58" s="40"/>
      <c r="BP58" s="40"/>
      <c r="BU58" s="73"/>
      <c r="BV58" s="74"/>
      <c r="BW58" s="74"/>
      <c r="BX58" s="74"/>
      <c r="BY58" s="73"/>
      <c r="BZ58" s="74"/>
      <c r="CA58" s="74"/>
      <c r="CB58" s="74"/>
      <c r="CC58" s="74"/>
      <c r="CD58" s="74"/>
      <c r="CE58" s="74"/>
      <c r="CF58" s="73"/>
      <c r="CG58" s="73"/>
      <c r="CH58" s="73"/>
      <c r="CI58" s="73"/>
      <c r="CJ58" s="73"/>
      <c r="CK58" s="73"/>
      <c r="CL58" s="26"/>
      <c r="CM58" s="26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3:112" s="22" customFormat="1" ht="18" customHeight="1">
      <c r="C59" s="39"/>
      <c r="BN59" s="40"/>
      <c r="BO59" s="40"/>
      <c r="BP59" s="40"/>
      <c r="BU59" s="73"/>
      <c r="BV59" s="74"/>
      <c r="BW59" s="74"/>
      <c r="BX59" s="74"/>
      <c r="BY59" s="73"/>
      <c r="BZ59" s="74"/>
      <c r="CA59" s="74"/>
      <c r="CB59" s="74"/>
      <c r="CC59" s="74"/>
      <c r="CD59" s="74"/>
      <c r="CE59" s="74"/>
      <c r="CF59" s="73"/>
      <c r="CG59" s="73"/>
      <c r="CH59" s="73"/>
      <c r="CI59" s="73"/>
      <c r="CJ59" s="73"/>
      <c r="CK59" s="73"/>
      <c r="CL59" s="26"/>
      <c r="CM59" s="26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26:108" s="22" customFormat="1" ht="18" customHeight="1">
      <c r="Z60" s="148" t="str">
        <f>E68</f>
        <v>TSV Heiligenstedten</v>
      </c>
      <c r="AA60" s="148"/>
      <c r="AB60" s="148"/>
      <c r="AC60" s="142" t="str">
        <f>E69</f>
        <v>MTSV Hohenwestedt</v>
      </c>
      <c r="AD60" s="142"/>
      <c r="AE60" s="142"/>
      <c r="AF60" s="142" t="str">
        <f>E70</f>
        <v>SG Breitenburg</v>
      </c>
      <c r="AG60" s="142"/>
      <c r="AH60" s="142"/>
      <c r="AI60" s="142" t="str">
        <f>E71</f>
        <v>Alemania Wilster</v>
      </c>
      <c r="AJ60" s="142"/>
      <c r="AK60" s="142"/>
      <c r="AL60" s="142" t="str">
        <f>E72</f>
        <v>ETSV Fortuna Glückstadt</v>
      </c>
      <c r="AM60" s="142"/>
      <c r="AN60" s="142"/>
      <c r="AO60" s="142" t="str">
        <f>E73</f>
        <v>SG Störtal</v>
      </c>
      <c r="AP60" s="142"/>
      <c r="AQ60" s="142"/>
      <c r="AR60" s="142" t="str">
        <f>E74</f>
        <v>TSV Oldendorf</v>
      </c>
      <c r="AS60" s="142"/>
      <c r="AT60" s="142"/>
      <c r="AU60" s="144" t="str">
        <f>E75</f>
        <v>TSV Brokstedt</v>
      </c>
      <c r="AV60" s="144"/>
      <c r="AW60" s="144"/>
      <c r="BJ60" s="40"/>
      <c r="BK60" s="40"/>
      <c r="BL60" s="40"/>
      <c r="BQ60" s="73"/>
      <c r="BR60" s="74"/>
      <c r="BS60" s="74"/>
      <c r="BT60" s="74"/>
      <c r="BU60" s="73"/>
      <c r="BV60" s="74"/>
      <c r="BW60" s="74"/>
      <c r="BX60" s="74"/>
      <c r="BY60" s="74"/>
      <c r="BZ60" s="74"/>
      <c r="CA60" s="74"/>
      <c r="CB60" s="73"/>
      <c r="CC60" s="73"/>
      <c r="CD60" s="73"/>
      <c r="CE60" s="73"/>
      <c r="CF60" s="73"/>
      <c r="CG60" s="73"/>
      <c r="CH60" s="26"/>
      <c r="CI60" s="26"/>
      <c r="CJ60" s="26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26:108" s="22" customFormat="1" ht="18" customHeight="1">
      <c r="Z61" s="148"/>
      <c r="AA61" s="148"/>
      <c r="AB61" s="148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4"/>
      <c r="AV61" s="144"/>
      <c r="AW61" s="144"/>
      <c r="BJ61" s="40"/>
      <c r="BK61" s="40"/>
      <c r="BL61" s="40"/>
      <c r="BQ61" s="73"/>
      <c r="BR61" s="74"/>
      <c r="BS61" s="74"/>
      <c r="BT61" s="74"/>
      <c r="BU61" s="73"/>
      <c r="BV61" s="74"/>
      <c r="BW61" s="74"/>
      <c r="BX61" s="74"/>
      <c r="BY61" s="74"/>
      <c r="BZ61" s="74"/>
      <c r="CA61" s="74"/>
      <c r="CB61" s="73"/>
      <c r="CC61" s="73"/>
      <c r="CD61" s="73"/>
      <c r="CE61" s="73"/>
      <c r="CF61" s="73"/>
      <c r="CG61" s="73"/>
      <c r="CH61" s="26"/>
      <c r="CI61" s="26"/>
      <c r="CJ61" s="26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26:108" s="22" customFormat="1" ht="18" customHeight="1">
      <c r="Z62" s="148"/>
      <c r="AA62" s="148"/>
      <c r="AB62" s="148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4"/>
      <c r="AV62" s="144"/>
      <c r="AW62" s="144"/>
      <c r="BJ62" s="40"/>
      <c r="BK62" s="40"/>
      <c r="BL62" s="40"/>
      <c r="BQ62" s="73"/>
      <c r="BR62" s="74"/>
      <c r="BS62" s="74"/>
      <c r="BT62" s="74"/>
      <c r="BU62" s="73"/>
      <c r="BV62" s="74"/>
      <c r="BW62" s="74"/>
      <c r="BX62" s="74"/>
      <c r="BY62" s="74"/>
      <c r="BZ62" s="74"/>
      <c r="CA62" s="74"/>
      <c r="CB62" s="73"/>
      <c r="CC62" s="73"/>
      <c r="CD62" s="73"/>
      <c r="CE62" s="73"/>
      <c r="CF62" s="73"/>
      <c r="CG62" s="73"/>
      <c r="CH62" s="26"/>
      <c r="CI62" s="26"/>
      <c r="CJ62" s="26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26:108" s="22" customFormat="1" ht="18" customHeight="1">
      <c r="Z63" s="148"/>
      <c r="AA63" s="148"/>
      <c r="AB63" s="148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4"/>
      <c r="AV63" s="144"/>
      <c r="AW63" s="144"/>
      <c r="BJ63" s="40"/>
      <c r="BK63" s="40"/>
      <c r="BL63" s="40"/>
      <c r="BQ63" s="73"/>
      <c r="BR63" s="74"/>
      <c r="BS63" s="74"/>
      <c r="BT63" s="74"/>
      <c r="BU63" s="73"/>
      <c r="BV63" s="74"/>
      <c r="BW63" s="74"/>
      <c r="BX63" s="74"/>
      <c r="BY63" s="74"/>
      <c r="BZ63" s="74"/>
      <c r="CA63" s="74"/>
      <c r="CB63" s="73"/>
      <c r="CC63" s="73"/>
      <c r="CD63" s="73"/>
      <c r="CE63" s="73"/>
      <c r="CF63" s="73"/>
      <c r="CG63" s="73"/>
      <c r="CH63" s="26"/>
      <c r="CI63" s="26"/>
      <c r="CJ63" s="26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26:108" s="22" customFormat="1" ht="18" customHeight="1">
      <c r="Z64" s="148"/>
      <c r="AA64" s="148"/>
      <c r="AB64" s="148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4"/>
      <c r="AV64" s="144"/>
      <c r="AW64" s="144"/>
      <c r="BJ64" s="40"/>
      <c r="BK64" s="40"/>
      <c r="BL64" s="40"/>
      <c r="BQ64" s="73"/>
      <c r="BR64" s="74"/>
      <c r="BS64" s="74"/>
      <c r="BT64" s="74"/>
      <c r="BU64" s="73"/>
      <c r="BV64" s="74"/>
      <c r="BW64" s="74"/>
      <c r="BX64" s="74"/>
      <c r="BY64" s="74"/>
      <c r="BZ64" s="74"/>
      <c r="CA64" s="74"/>
      <c r="CB64" s="73"/>
      <c r="CC64" s="73"/>
      <c r="CD64" s="73"/>
      <c r="CE64" s="73"/>
      <c r="CF64" s="73"/>
      <c r="CG64" s="73"/>
      <c r="CH64" s="26"/>
      <c r="CI64" s="26"/>
      <c r="CJ64" s="26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26:108" s="22" customFormat="1" ht="18" customHeight="1">
      <c r="Z65" s="148"/>
      <c r="AA65" s="148"/>
      <c r="AB65" s="148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4"/>
      <c r="AV65" s="144"/>
      <c r="AW65" s="144"/>
      <c r="BJ65" s="40"/>
      <c r="BK65" s="40"/>
      <c r="BL65" s="40"/>
      <c r="BQ65" s="73"/>
      <c r="BR65" s="74"/>
      <c r="BS65" s="74"/>
      <c r="BT65" s="74"/>
      <c r="BU65" s="73"/>
      <c r="BV65" s="74"/>
      <c r="BW65" s="74"/>
      <c r="BX65" s="74"/>
      <c r="BY65" s="74"/>
      <c r="BZ65" s="74"/>
      <c r="CA65" s="74"/>
      <c r="CB65" s="73"/>
      <c r="CC65" s="73"/>
      <c r="CD65" s="73"/>
      <c r="CE65" s="73"/>
      <c r="CF65" s="73"/>
      <c r="CG65" s="73"/>
      <c r="CH65" s="26"/>
      <c r="CI65" s="26"/>
      <c r="CJ65" s="26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26:108" ht="18" customHeight="1">
      <c r="Z66" s="148"/>
      <c r="AA66" s="148"/>
      <c r="AB66" s="148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4"/>
      <c r="AV66" s="144"/>
      <c r="AW66" s="144"/>
      <c r="BI66" s="1"/>
      <c r="BL66" s="2"/>
      <c r="BP66" s="1"/>
      <c r="BQ66" s="41"/>
      <c r="BT66" s="52"/>
      <c r="BU66" s="41"/>
      <c r="CA66" s="52"/>
      <c r="CG66" s="41"/>
      <c r="CJ66" s="3"/>
      <c r="DD66" s="4"/>
    </row>
    <row r="67" spans="3:125" s="28" customFormat="1" ht="18" customHeight="1">
      <c r="C67" s="212" t="str">
        <f>Ergebniseingabe!C64</f>
        <v>Abschlusstabelle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148"/>
      <c r="AA67" s="148"/>
      <c r="AB67" s="148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4"/>
      <c r="AV67" s="144"/>
      <c r="AW67" s="144"/>
      <c r="AX67" s="147" t="s">
        <v>17</v>
      </c>
      <c r="AY67" s="147"/>
      <c r="AZ67" s="147"/>
      <c r="BA67" s="147" t="s">
        <v>18</v>
      </c>
      <c r="BB67" s="147"/>
      <c r="BC67" s="147"/>
      <c r="BD67" s="147" t="s">
        <v>19</v>
      </c>
      <c r="BE67" s="147"/>
      <c r="BF67" s="147"/>
      <c r="BG67" s="147" t="s">
        <v>20</v>
      </c>
      <c r="BH67" s="147"/>
      <c r="BI67" s="147"/>
      <c r="BJ67" s="147" t="s">
        <v>21</v>
      </c>
      <c r="BK67" s="147"/>
      <c r="BL67" s="147"/>
      <c r="BM67" s="147"/>
      <c r="BN67" s="147"/>
      <c r="BO67" s="147" t="s">
        <v>22</v>
      </c>
      <c r="BP67" s="147"/>
      <c r="BQ67" s="147"/>
      <c r="BR67" s="149" t="s">
        <v>23</v>
      </c>
      <c r="BS67" s="149"/>
      <c r="BT67" s="149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40"/>
      <c r="CF67" s="40"/>
      <c r="CG67" s="40"/>
      <c r="CH67" s="75"/>
      <c r="CI67" s="75"/>
      <c r="CJ67" s="75"/>
      <c r="CK67" s="75"/>
      <c r="CL67" s="7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4"/>
      <c r="CZ67" s="34"/>
      <c r="DA67" s="34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</row>
    <row r="68" spans="1:125" ht="18" customHeight="1">
      <c r="A68" s="5"/>
      <c r="B68" s="5"/>
      <c r="C68" s="213">
        <f>Ergebniseingabe!C65</f>
        <v>1</v>
      </c>
      <c r="D68" s="213"/>
      <c r="E68" s="214" t="str">
        <f>Ergebniseingabe!E65</f>
        <v>TSV Heiligenstedten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5"/>
      <c r="AA68" s="215"/>
      <c r="AB68" s="215"/>
      <c r="AC68" s="216" t="str">
        <f>Ergebniseingabe!AC65</f>
        <v>3:1</v>
      </c>
      <c r="AD68" s="216"/>
      <c r="AE68" s="216"/>
      <c r="AF68" s="216" t="str">
        <f>Ergebniseingabe!AF65</f>
        <v>1:1</v>
      </c>
      <c r="AG68" s="216"/>
      <c r="AH68" s="216"/>
      <c r="AI68" s="216" t="str">
        <f>Ergebniseingabe!AI65</f>
        <v>2:1</v>
      </c>
      <c r="AJ68" s="216"/>
      <c r="AK68" s="216"/>
      <c r="AL68" s="216" t="str">
        <f>Ergebniseingabe!AL65</f>
        <v>2:0</v>
      </c>
      <c r="AM68" s="216"/>
      <c r="AN68" s="216"/>
      <c r="AO68" s="216" t="str">
        <f>Ergebniseingabe!AO65</f>
        <v>3:0</v>
      </c>
      <c r="AP68" s="216"/>
      <c r="AQ68" s="216"/>
      <c r="AR68" s="216" t="str">
        <f>Ergebniseingabe!AR65</f>
        <v>5:1</v>
      </c>
      <c r="AS68" s="216"/>
      <c r="AT68" s="216"/>
      <c r="AU68" s="217" t="str">
        <f>Ergebniseingabe!AU65</f>
        <v>2:0</v>
      </c>
      <c r="AV68" s="217"/>
      <c r="AW68" s="217"/>
      <c r="AX68" s="218">
        <f>Ergebniseingabe!AX65</f>
        <v>7</v>
      </c>
      <c r="AY68" s="218"/>
      <c r="AZ68" s="218"/>
      <c r="BA68" s="219">
        <f>Ergebniseingabe!BA65</f>
        <v>6</v>
      </c>
      <c r="BB68" s="219"/>
      <c r="BC68" s="219"/>
      <c r="BD68" s="219">
        <f>Ergebniseingabe!BD65</f>
        <v>1</v>
      </c>
      <c r="BE68" s="219"/>
      <c r="BF68" s="219"/>
      <c r="BG68" s="219">
        <f>Ergebniseingabe!BG65</f>
        <v>0</v>
      </c>
      <c r="BH68" s="219"/>
      <c r="BI68" s="219"/>
      <c r="BJ68" s="220">
        <f>Ergebniseingabe!BJ65</f>
        <v>18</v>
      </c>
      <c r="BK68" s="220"/>
      <c r="BL68" s="79" t="str">
        <f>Ergebniseingabe!BL65</f>
        <v>:</v>
      </c>
      <c r="BM68" s="221">
        <f>Ergebniseingabe!BM65</f>
        <v>4</v>
      </c>
      <c r="BN68" s="221"/>
      <c r="BO68" s="222">
        <f>Ergebniseingabe!BO65</f>
        <v>14</v>
      </c>
      <c r="BP68" s="222"/>
      <c r="BQ68" s="222"/>
      <c r="BR68" s="223">
        <f>Ergebniseingabe!BR65</f>
        <v>19</v>
      </c>
      <c r="BS68" s="223"/>
      <c r="BT68" s="223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2"/>
      <c r="CF68" s="2"/>
      <c r="CG68" s="2"/>
      <c r="CH68" s="52"/>
      <c r="CI68" s="52"/>
      <c r="CJ68" s="52"/>
      <c r="CK68" s="52"/>
      <c r="CL68" s="52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3"/>
      <c r="CZ68" s="3"/>
      <c r="DA68" s="3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 spans="1:125" ht="18" customHeight="1">
      <c r="A69" s="5"/>
      <c r="B69" s="5"/>
      <c r="C69" s="224">
        <f>Ergebniseingabe!C66</f>
        <v>2</v>
      </c>
      <c r="D69" s="224"/>
      <c r="E69" s="225" t="str">
        <f>Ergebniseingabe!E66</f>
        <v>MTSV Hohenwestedt</v>
      </c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6" t="str">
        <f>Ergebniseingabe!Z66</f>
        <v>1:3</v>
      </c>
      <c r="AA69" s="226"/>
      <c r="AB69" s="226"/>
      <c r="AC69" s="227"/>
      <c r="AD69" s="227"/>
      <c r="AE69" s="227"/>
      <c r="AF69" s="228" t="str">
        <f>Ergebniseingabe!AF66</f>
        <v>3:0</v>
      </c>
      <c r="AG69" s="228"/>
      <c r="AH69" s="228"/>
      <c r="AI69" s="228" t="str">
        <f>Ergebniseingabe!AI66</f>
        <v>3:0</v>
      </c>
      <c r="AJ69" s="228"/>
      <c r="AK69" s="228"/>
      <c r="AL69" s="228" t="str">
        <f>Ergebniseingabe!AL66</f>
        <v>1:0</v>
      </c>
      <c r="AM69" s="228"/>
      <c r="AN69" s="228"/>
      <c r="AO69" s="228" t="str">
        <f>Ergebniseingabe!AO66</f>
        <v>2:0</v>
      </c>
      <c r="AP69" s="228"/>
      <c r="AQ69" s="228"/>
      <c r="AR69" s="228" t="str">
        <f>Ergebniseingabe!AR66</f>
        <v>3:0</v>
      </c>
      <c r="AS69" s="228"/>
      <c r="AT69" s="228"/>
      <c r="AU69" s="229" t="str">
        <f>Ergebniseingabe!AU66</f>
        <v>2:0</v>
      </c>
      <c r="AV69" s="229"/>
      <c r="AW69" s="229"/>
      <c r="AX69" s="230">
        <f>Ergebniseingabe!AX66</f>
        <v>7</v>
      </c>
      <c r="AY69" s="230"/>
      <c r="AZ69" s="230"/>
      <c r="BA69" s="231">
        <f>Ergebniseingabe!BA66</f>
        <v>6</v>
      </c>
      <c r="BB69" s="231"/>
      <c r="BC69" s="231"/>
      <c r="BD69" s="231">
        <f>Ergebniseingabe!BD66</f>
        <v>0</v>
      </c>
      <c r="BE69" s="231"/>
      <c r="BF69" s="231"/>
      <c r="BG69" s="231">
        <f>Ergebniseingabe!BG66</f>
        <v>1</v>
      </c>
      <c r="BH69" s="231"/>
      <c r="BI69" s="231"/>
      <c r="BJ69" s="232">
        <f>Ergebniseingabe!BJ66</f>
        <v>15</v>
      </c>
      <c r="BK69" s="232"/>
      <c r="BL69" s="80" t="str">
        <f>Ergebniseingabe!BL66</f>
        <v>:</v>
      </c>
      <c r="BM69" s="233">
        <f>Ergebniseingabe!BM66</f>
        <v>3</v>
      </c>
      <c r="BN69" s="233"/>
      <c r="BO69" s="234">
        <f>Ergebniseingabe!BO66</f>
        <v>12</v>
      </c>
      <c r="BP69" s="234"/>
      <c r="BQ69" s="234"/>
      <c r="BR69" s="235">
        <f>Ergebniseingabe!BR66</f>
        <v>18</v>
      </c>
      <c r="BS69" s="235"/>
      <c r="BT69" s="235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2"/>
      <c r="CF69" s="2"/>
      <c r="CG69" s="2"/>
      <c r="CH69" s="52"/>
      <c r="CI69" s="52"/>
      <c r="CJ69" s="52"/>
      <c r="CK69" s="52"/>
      <c r="CL69" s="52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3"/>
      <c r="CZ69" s="3"/>
      <c r="DA69" s="3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 spans="1:125" ht="18" customHeight="1">
      <c r="A70" s="5"/>
      <c r="B70" s="5"/>
      <c r="C70" s="224">
        <f>Ergebniseingabe!C67</f>
        <v>3</v>
      </c>
      <c r="D70" s="224"/>
      <c r="E70" s="225" t="str">
        <f>Ergebniseingabe!E67</f>
        <v>SG Breitenburg</v>
      </c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6" t="str">
        <f>Ergebniseingabe!Z67</f>
        <v>1:1</v>
      </c>
      <c r="AA70" s="226"/>
      <c r="AB70" s="226"/>
      <c r="AC70" s="228" t="str">
        <f>Ergebniseingabe!AC67</f>
        <v>0:3</v>
      </c>
      <c r="AD70" s="228"/>
      <c r="AE70" s="228"/>
      <c r="AF70" s="227"/>
      <c r="AG70" s="227"/>
      <c r="AH70" s="227"/>
      <c r="AI70" s="228" t="str">
        <f>Ergebniseingabe!AI67</f>
        <v>1:0</v>
      </c>
      <c r="AJ70" s="228"/>
      <c r="AK70" s="228"/>
      <c r="AL70" s="228" t="str">
        <f>Ergebniseingabe!AL67</f>
        <v>0:1</v>
      </c>
      <c r="AM70" s="228"/>
      <c r="AN70" s="228"/>
      <c r="AO70" s="228" t="str">
        <f>Ergebniseingabe!AO67</f>
        <v>1:0</v>
      </c>
      <c r="AP70" s="228"/>
      <c r="AQ70" s="228"/>
      <c r="AR70" s="228" t="str">
        <f>Ergebniseingabe!AR67</f>
        <v>3:0</v>
      </c>
      <c r="AS70" s="228"/>
      <c r="AT70" s="228"/>
      <c r="AU70" s="229" t="str">
        <f>Ergebniseingabe!AU67</f>
        <v>3:1</v>
      </c>
      <c r="AV70" s="229"/>
      <c r="AW70" s="229"/>
      <c r="AX70" s="230">
        <f>Ergebniseingabe!AX67</f>
        <v>7</v>
      </c>
      <c r="AY70" s="230"/>
      <c r="AZ70" s="230"/>
      <c r="BA70" s="231">
        <f>Ergebniseingabe!BA67</f>
        <v>4</v>
      </c>
      <c r="BB70" s="231"/>
      <c r="BC70" s="231"/>
      <c r="BD70" s="231">
        <f>Ergebniseingabe!BD67</f>
        <v>1</v>
      </c>
      <c r="BE70" s="231"/>
      <c r="BF70" s="231"/>
      <c r="BG70" s="231">
        <f>Ergebniseingabe!BG67</f>
        <v>2</v>
      </c>
      <c r="BH70" s="231"/>
      <c r="BI70" s="231"/>
      <c r="BJ70" s="232">
        <f>Ergebniseingabe!BJ67</f>
        <v>9</v>
      </c>
      <c r="BK70" s="232"/>
      <c r="BL70" s="80" t="str">
        <f>Ergebniseingabe!BL67</f>
        <v>:</v>
      </c>
      <c r="BM70" s="233">
        <f>Ergebniseingabe!BM67</f>
        <v>6</v>
      </c>
      <c r="BN70" s="233"/>
      <c r="BO70" s="234">
        <f>Ergebniseingabe!BO67</f>
        <v>3</v>
      </c>
      <c r="BP70" s="234"/>
      <c r="BQ70" s="234"/>
      <c r="BR70" s="235">
        <f>Ergebniseingabe!BR67</f>
        <v>13</v>
      </c>
      <c r="BS70" s="235"/>
      <c r="BT70" s="235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2"/>
      <c r="CF70" s="2"/>
      <c r="CG70" s="2"/>
      <c r="CH70" s="52"/>
      <c r="CI70" s="52"/>
      <c r="CJ70" s="52"/>
      <c r="CK70" s="52"/>
      <c r="CL70" s="52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3"/>
      <c r="CZ70" s="3"/>
      <c r="DA70" s="3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 spans="1:125" ht="18" customHeight="1">
      <c r="A71" s="5"/>
      <c r="B71" s="5"/>
      <c r="C71" s="224">
        <f>Ergebniseingabe!C68</f>
        <v>4</v>
      </c>
      <c r="D71" s="224"/>
      <c r="E71" s="225" t="str">
        <f>Ergebniseingabe!E68</f>
        <v>Alemania Wilster</v>
      </c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6" t="str">
        <f>Ergebniseingabe!Z68</f>
        <v>1:2</v>
      </c>
      <c r="AA71" s="226"/>
      <c r="AB71" s="226"/>
      <c r="AC71" s="228" t="str">
        <f>Ergebniseingabe!AC68</f>
        <v>0:3</v>
      </c>
      <c r="AD71" s="228"/>
      <c r="AE71" s="228"/>
      <c r="AF71" s="228" t="str">
        <f>Ergebniseingabe!AF68</f>
        <v>0:1</v>
      </c>
      <c r="AG71" s="228"/>
      <c r="AH71" s="228"/>
      <c r="AI71" s="227"/>
      <c r="AJ71" s="227"/>
      <c r="AK71" s="227"/>
      <c r="AL71" s="228" t="str">
        <f>Ergebniseingabe!AL68</f>
        <v>1:0</v>
      </c>
      <c r="AM71" s="228"/>
      <c r="AN71" s="228"/>
      <c r="AO71" s="228" t="str">
        <f>Ergebniseingabe!AO68</f>
        <v>2:0</v>
      </c>
      <c r="AP71" s="228"/>
      <c r="AQ71" s="228"/>
      <c r="AR71" s="228" t="str">
        <f>Ergebniseingabe!AR68</f>
        <v>2:1</v>
      </c>
      <c r="AS71" s="228"/>
      <c r="AT71" s="228"/>
      <c r="AU71" s="229" t="str">
        <f>Ergebniseingabe!AU68</f>
        <v>4:1</v>
      </c>
      <c r="AV71" s="229"/>
      <c r="AW71" s="229"/>
      <c r="AX71" s="230">
        <f>Ergebniseingabe!AX68</f>
        <v>7</v>
      </c>
      <c r="AY71" s="230"/>
      <c r="AZ71" s="230"/>
      <c r="BA71" s="231">
        <f>Ergebniseingabe!BA68</f>
        <v>4</v>
      </c>
      <c r="BB71" s="231"/>
      <c r="BC71" s="231"/>
      <c r="BD71" s="231">
        <f>Ergebniseingabe!BD68</f>
        <v>0</v>
      </c>
      <c r="BE71" s="231"/>
      <c r="BF71" s="231"/>
      <c r="BG71" s="231">
        <f>Ergebniseingabe!BG68</f>
        <v>3</v>
      </c>
      <c r="BH71" s="231"/>
      <c r="BI71" s="231"/>
      <c r="BJ71" s="232">
        <f>Ergebniseingabe!BJ68</f>
        <v>10</v>
      </c>
      <c r="BK71" s="232"/>
      <c r="BL71" s="80" t="str">
        <f>Ergebniseingabe!BL68</f>
        <v>:</v>
      </c>
      <c r="BM71" s="233">
        <f>Ergebniseingabe!BM68</f>
        <v>8</v>
      </c>
      <c r="BN71" s="233"/>
      <c r="BO71" s="234">
        <f>Ergebniseingabe!BO68</f>
        <v>2</v>
      </c>
      <c r="BP71" s="234"/>
      <c r="BQ71" s="234"/>
      <c r="BR71" s="235">
        <f>Ergebniseingabe!BR68</f>
        <v>12</v>
      </c>
      <c r="BS71" s="235"/>
      <c r="BT71" s="235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2"/>
      <c r="CF71" s="2"/>
      <c r="CG71" s="2"/>
      <c r="CH71" s="52"/>
      <c r="CI71" s="52"/>
      <c r="CJ71" s="52"/>
      <c r="CK71" s="52"/>
      <c r="CL71" s="52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3"/>
      <c r="CZ71" s="3"/>
      <c r="DA71" s="3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8" customHeight="1">
      <c r="A72" s="5"/>
      <c r="B72" s="5"/>
      <c r="C72" s="224">
        <f>Ergebniseingabe!C69</f>
        <v>5</v>
      </c>
      <c r="D72" s="224"/>
      <c r="E72" s="225" t="str">
        <f>Ergebniseingabe!E69</f>
        <v>ETSV Fortuna Glückstadt</v>
      </c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6" t="str">
        <f>Ergebniseingabe!Z69</f>
        <v>0:2</v>
      </c>
      <c r="AA72" s="226"/>
      <c r="AB72" s="226"/>
      <c r="AC72" s="228" t="str">
        <f>Ergebniseingabe!AC69</f>
        <v>0:1</v>
      </c>
      <c r="AD72" s="228"/>
      <c r="AE72" s="228"/>
      <c r="AF72" s="228" t="str">
        <f>Ergebniseingabe!AF69</f>
        <v>1:0</v>
      </c>
      <c r="AG72" s="228"/>
      <c r="AH72" s="228"/>
      <c r="AI72" s="228" t="str">
        <f>Ergebniseingabe!AI69</f>
        <v>0:1</v>
      </c>
      <c r="AJ72" s="228"/>
      <c r="AK72" s="228"/>
      <c r="AL72" s="227"/>
      <c r="AM72" s="227"/>
      <c r="AN72" s="227"/>
      <c r="AO72" s="228" t="str">
        <f>Ergebniseingabe!AO69</f>
        <v>1:0</v>
      </c>
      <c r="AP72" s="228"/>
      <c r="AQ72" s="228"/>
      <c r="AR72" s="228" t="str">
        <f>Ergebniseingabe!AR69</f>
        <v>4:1</v>
      </c>
      <c r="AS72" s="228"/>
      <c r="AT72" s="228"/>
      <c r="AU72" s="229" t="str">
        <f>Ergebniseingabe!AU69</f>
        <v>1:1</v>
      </c>
      <c r="AV72" s="229"/>
      <c r="AW72" s="229"/>
      <c r="AX72" s="230">
        <f>Ergebniseingabe!AX69</f>
        <v>7</v>
      </c>
      <c r="AY72" s="230"/>
      <c r="AZ72" s="230"/>
      <c r="BA72" s="231">
        <f>Ergebniseingabe!BA69</f>
        <v>3</v>
      </c>
      <c r="BB72" s="231"/>
      <c r="BC72" s="231"/>
      <c r="BD72" s="231">
        <f>Ergebniseingabe!BD69</f>
        <v>1</v>
      </c>
      <c r="BE72" s="231"/>
      <c r="BF72" s="231"/>
      <c r="BG72" s="231">
        <f>Ergebniseingabe!BG69</f>
        <v>3</v>
      </c>
      <c r="BH72" s="231"/>
      <c r="BI72" s="231"/>
      <c r="BJ72" s="232">
        <f>Ergebniseingabe!BJ69</f>
        <v>7</v>
      </c>
      <c r="BK72" s="232"/>
      <c r="BL72" s="80" t="str">
        <f>Ergebniseingabe!BL69</f>
        <v>:</v>
      </c>
      <c r="BM72" s="233">
        <f>Ergebniseingabe!BM69</f>
        <v>6</v>
      </c>
      <c r="BN72" s="233"/>
      <c r="BO72" s="234">
        <f>Ergebniseingabe!BO69</f>
        <v>1</v>
      </c>
      <c r="BP72" s="234"/>
      <c r="BQ72" s="234"/>
      <c r="BR72" s="235">
        <f>Ergebniseingabe!BR69</f>
        <v>10</v>
      </c>
      <c r="BS72" s="235"/>
      <c r="BT72" s="235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2"/>
      <c r="CF72" s="2"/>
      <c r="CG72" s="2"/>
      <c r="CH72" s="52"/>
      <c r="CI72" s="52"/>
      <c r="CJ72" s="52"/>
      <c r="CK72" s="52"/>
      <c r="CL72" s="52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3"/>
      <c r="CZ72" s="3"/>
      <c r="DA72" s="3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 spans="1:125" ht="18" customHeight="1">
      <c r="A73" s="5"/>
      <c r="B73" s="5"/>
      <c r="C73" s="224">
        <f>Ergebniseingabe!C70</f>
        <v>6</v>
      </c>
      <c r="D73" s="224"/>
      <c r="E73" s="225" t="str">
        <f>Ergebniseingabe!E70</f>
        <v>SG Störtal</v>
      </c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6" t="str">
        <f>Ergebniseingabe!Z70</f>
        <v>0:3</v>
      </c>
      <c r="AA73" s="226"/>
      <c r="AB73" s="226"/>
      <c r="AC73" s="228" t="str">
        <f>Ergebniseingabe!AC70</f>
        <v>0:2</v>
      </c>
      <c r="AD73" s="228"/>
      <c r="AE73" s="228"/>
      <c r="AF73" s="228" t="str">
        <f>Ergebniseingabe!AF70</f>
        <v>0:1</v>
      </c>
      <c r="AG73" s="228"/>
      <c r="AH73" s="228"/>
      <c r="AI73" s="228" t="str">
        <f>Ergebniseingabe!AI70</f>
        <v>0:2</v>
      </c>
      <c r="AJ73" s="228"/>
      <c r="AK73" s="228"/>
      <c r="AL73" s="228" t="str">
        <f>Ergebniseingabe!AL70</f>
        <v>0:1</v>
      </c>
      <c r="AM73" s="228"/>
      <c r="AN73" s="228"/>
      <c r="AO73" s="227"/>
      <c r="AP73" s="227"/>
      <c r="AQ73" s="227"/>
      <c r="AR73" s="228" t="str">
        <f>Ergebniseingabe!AR70</f>
        <v>2:0</v>
      </c>
      <c r="AS73" s="228"/>
      <c r="AT73" s="228"/>
      <c r="AU73" s="229" t="str">
        <f>Ergebniseingabe!AU70</f>
        <v>1:0</v>
      </c>
      <c r="AV73" s="229"/>
      <c r="AW73" s="229"/>
      <c r="AX73" s="230">
        <f>Ergebniseingabe!AX70</f>
        <v>7</v>
      </c>
      <c r="AY73" s="230"/>
      <c r="AZ73" s="230"/>
      <c r="BA73" s="231">
        <f>Ergebniseingabe!BA70</f>
        <v>2</v>
      </c>
      <c r="BB73" s="231"/>
      <c r="BC73" s="231"/>
      <c r="BD73" s="231">
        <f>Ergebniseingabe!BD70</f>
        <v>0</v>
      </c>
      <c r="BE73" s="231"/>
      <c r="BF73" s="231"/>
      <c r="BG73" s="231">
        <f>Ergebniseingabe!BG70</f>
        <v>5</v>
      </c>
      <c r="BH73" s="231"/>
      <c r="BI73" s="231"/>
      <c r="BJ73" s="232">
        <f>Ergebniseingabe!BJ70</f>
        <v>3</v>
      </c>
      <c r="BK73" s="232"/>
      <c r="BL73" s="80" t="str">
        <f>Ergebniseingabe!BL70</f>
        <v>:</v>
      </c>
      <c r="BM73" s="233">
        <f>Ergebniseingabe!BM70</f>
        <v>9</v>
      </c>
      <c r="BN73" s="233"/>
      <c r="BO73" s="234">
        <f>Ergebniseingabe!BO70</f>
        <v>-6</v>
      </c>
      <c r="BP73" s="234"/>
      <c r="BQ73" s="234"/>
      <c r="BR73" s="235">
        <f>Ergebniseingabe!BR70</f>
        <v>6</v>
      </c>
      <c r="BS73" s="235"/>
      <c r="BT73" s="235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2"/>
      <c r="CF73" s="2"/>
      <c r="CG73" s="2"/>
      <c r="CH73" s="52"/>
      <c r="CI73" s="52"/>
      <c r="CJ73" s="52"/>
      <c r="CK73" s="52"/>
      <c r="CL73" s="52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3"/>
      <c r="CZ73" s="3"/>
      <c r="DA73" s="3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ht="18" customHeight="1">
      <c r="A74" s="5"/>
      <c r="B74" s="5"/>
      <c r="C74" s="224">
        <f>Ergebniseingabe!C71</f>
        <v>7</v>
      </c>
      <c r="D74" s="224"/>
      <c r="E74" s="225" t="str">
        <f>Ergebniseingabe!E71</f>
        <v>TSV Oldendorf</v>
      </c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6" t="str">
        <f>Ergebniseingabe!Z71</f>
        <v>1:5</v>
      </c>
      <c r="AA74" s="226"/>
      <c r="AB74" s="226"/>
      <c r="AC74" s="228" t="str">
        <f>Ergebniseingabe!AC71</f>
        <v>0:3</v>
      </c>
      <c r="AD74" s="228"/>
      <c r="AE74" s="228"/>
      <c r="AF74" s="228" t="str">
        <f>Ergebniseingabe!AF71</f>
        <v>0:3</v>
      </c>
      <c r="AG74" s="228"/>
      <c r="AH74" s="228"/>
      <c r="AI74" s="228" t="str">
        <f>Ergebniseingabe!AI71</f>
        <v>1:2</v>
      </c>
      <c r="AJ74" s="228"/>
      <c r="AK74" s="228"/>
      <c r="AL74" s="228" t="str">
        <f>Ergebniseingabe!AL71</f>
        <v>1:4</v>
      </c>
      <c r="AM74" s="228"/>
      <c r="AN74" s="228"/>
      <c r="AO74" s="228" t="str">
        <f>Ergebniseingabe!AO71</f>
        <v>0:2</v>
      </c>
      <c r="AP74" s="228"/>
      <c r="AQ74" s="228"/>
      <c r="AR74" s="227"/>
      <c r="AS74" s="227"/>
      <c r="AT74" s="227"/>
      <c r="AU74" s="229" t="str">
        <f>Ergebniseingabe!AU71</f>
        <v>1:0</v>
      </c>
      <c r="AV74" s="229"/>
      <c r="AW74" s="229"/>
      <c r="AX74" s="230">
        <f>Ergebniseingabe!AX71</f>
        <v>7</v>
      </c>
      <c r="AY74" s="230"/>
      <c r="AZ74" s="230"/>
      <c r="BA74" s="231">
        <f>Ergebniseingabe!BA71</f>
        <v>1</v>
      </c>
      <c r="BB74" s="231"/>
      <c r="BC74" s="231"/>
      <c r="BD74" s="231">
        <f>Ergebniseingabe!BD71</f>
        <v>0</v>
      </c>
      <c r="BE74" s="231"/>
      <c r="BF74" s="231"/>
      <c r="BG74" s="231">
        <f>Ergebniseingabe!BG71</f>
        <v>6</v>
      </c>
      <c r="BH74" s="231"/>
      <c r="BI74" s="231"/>
      <c r="BJ74" s="232">
        <f>Ergebniseingabe!BJ71</f>
        <v>4</v>
      </c>
      <c r="BK74" s="232"/>
      <c r="BL74" s="80" t="str">
        <f>Ergebniseingabe!BL71</f>
        <v>:</v>
      </c>
      <c r="BM74" s="233">
        <f>Ergebniseingabe!BM71</f>
        <v>19</v>
      </c>
      <c r="BN74" s="233"/>
      <c r="BO74" s="234">
        <f>Ergebniseingabe!BO71</f>
        <v>-15</v>
      </c>
      <c r="BP74" s="234"/>
      <c r="BQ74" s="234"/>
      <c r="BR74" s="235">
        <f>Ergebniseingabe!BR71</f>
        <v>3</v>
      </c>
      <c r="BS74" s="235"/>
      <c r="BT74" s="235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2"/>
      <c r="CF74" s="2"/>
      <c r="CG74" s="2"/>
      <c r="CH74" s="52"/>
      <c r="CI74" s="52"/>
      <c r="CJ74" s="52"/>
      <c r="CK74" s="52"/>
      <c r="CL74" s="52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3"/>
      <c r="CZ74" s="3"/>
      <c r="DA74" s="3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ht="18" customHeight="1">
      <c r="A75" s="5"/>
      <c r="B75" s="5"/>
      <c r="C75" s="236">
        <f>Ergebniseingabe!C72</f>
        <v>8</v>
      </c>
      <c r="D75" s="236"/>
      <c r="E75" s="237" t="str">
        <f>Ergebniseingabe!E72</f>
        <v>TSV Brokstedt</v>
      </c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8" t="str">
        <f>Ergebniseingabe!Z72</f>
        <v>0:2</v>
      </c>
      <c r="AA75" s="238"/>
      <c r="AB75" s="238"/>
      <c r="AC75" s="239" t="str">
        <f>Ergebniseingabe!AC72</f>
        <v>0:2</v>
      </c>
      <c r="AD75" s="239"/>
      <c r="AE75" s="239"/>
      <c r="AF75" s="239" t="str">
        <f>Ergebniseingabe!AF72</f>
        <v>1:3</v>
      </c>
      <c r="AG75" s="239"/>
      <c r="AH75" s="239"/>
      <c r="AI75" s="239" t="str">
        <f>Ergebniseingabe!AI72</f>
        <v>1:4</v>
      </c>
      <c r="AJ75" s="239"/>
      <c r="AK75" s="239"/>
      <c r="AL75" s="239" t="str">
        <f>Ergebniseingabe!AL72</f>
        <v>1:1</v>
      </c>
      <c r="AM75" s="239"/>
      <c r="AN75" s="239"/>
      <c r="AO75" s="239" t="str">
        <f>Ergebniseingabe!AO72</f>
        <v>0:1</v>
      </c>
      <c r="AP75" s="239"/>
      <c r="AQ75" s="239"/>
      <c r="AR75" s="239" t="str">
        <f>Ergebniseingabe!AR72</f>
        <v>0:1</v>
      </c>
      <c r="AS75" s="239"/>
      <c r="AT75" s="239"/>
      <c r="AU75" s="240"/>
      <c r="AV75" s="240"/>
      <c r="AW75" s="240"/>
      <c r="AX75" s="241">
        <f>Ergebniseingabe!AX72</f>
        <v>7</v>
      </c>
      <c r="AY75" s="241"/>
      <c r="AZ75" s="241"/>
      <c r="BA75" s="242">
        <f>Ergebniseingabe!BA72</f>
        <v>0</v>
      </c>
      <c r="BB75" s="242"/>
      <c r="BC75" s="242"/>
      <c r="BD75" s="242">
        <f>Ergebniseingabe!BD72</f>
        <v>1</v>
      </c>
      <c r="BE75" s="242"/>
      <c r="BF75" s="242"/>
      <c r="BG75" s="242">
        <f>Ergebniseingabe!BG72</f>
        <v>6</v>
      </c>
      <c r="BH75" s="242"/>
      <c r="BI75" s="242"/>
      <c r="BJ75" s="243">
        <f>Ergebniseingabe!BJ72</f>
        <v>3</v>
      </c>
      <c r="BK75" s="243"/>
      <c r="BL75" s="81" t="str">
        <f>Ergebniseingabe!BL72</f>
        <v>:</v>
      </c>
      <c r="BM75" s="244">
        <f>Ergebniseingabe!BM72</f>
        <v>14</v>
      </c>
      <c r="BN75" s="244"/>
      <c r="BO75" s="245">
        <f>Ergebniseingabe!BO72</f>
        <v>-11</v>
      </c>
      <c r="BP75" s="245"/>
      <c r="BQ75" s="245"/>
      <c r="BR75" s="246">
        <f>Ergebniseingabe!BR72</f>
        <v>1</v>
      </c>
      <c r="BS75" s="246"/>
      <c r="BT75" s="246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2"/>
      <c r="CF75" s="2"/>
      <c r="CG75" s="2"/>
      <c r="CH75" s="52"/>
      <c r="CI75" s="52"/>
      <c r="CJ75" s="52"/>
      <c r="CK75" s="52"/>
      <c r="CL75" s="52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3"/>
      <c r="CZ75" s="3"/>
      <c r="DA75" s="3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57:107" ht="18" customHeight="1">
      <c r="BE76" s="2"/>
      <c r="BF76" s="2"/>
      <c r="BG76" s="2"/>
      <c r="BI76" s="1"/>
      <c r="BJ76" s="1"/>
      <c r="BK76" s="1"/>
      <c r="BL76" s="41"/>
      <c r="BM76" s="52"/>
      <c r="BN76" s="52"/>
      <c r="BO76" s="52"/>
      <c r="BT76" s="52"/>
      <c r="BW76" s="41"/>
      <c r="BX76" s="41"/>
      <c r="BY76" s="41"/>
      <c r="BZ76" s="41"/>
      <c r="CC76" s="3"/>
      <c r="CD76" s="3"/>
      <c r="CE76" s="3"/>
      <c r="CF76" s="4"/>
      <c r="CG76" s="4"/>
      <c r="CH76" s="4"/>
      <c r="CI76" s="4"/>
      <c r="CZ76" s="5"/>
      <c r="DA76" s="5"/>
      <c r="DB76" s="5"/>
      <c r="DC76" s="5"/>
    </row>
    <row r="77" spans="1:107" ht="12.75" hidden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BE77" s="2"/>
      <c r="BF77" s="2"/>
      <c r="BG77" s="2"/>
      <c r="BI77" s="1"/>
      <c r="BJ77" s="1"/>
      <c r="BK77" s="1"/>
      <c r="BL77" s="41"/>
      <c r="BM77" s="52"/>
      <c r="BN77" s="52"/>
      <c r="BO77" s="52"/>
      <c r="BT77" s="52"/>
      <c r="BW77" s="41"/>
      <c r="BX77" s="41"/>
      <c r="BY77" s="41"/>
      <c r="BZ77" s="41"/>
      <c r="CC77" s="3"/>
      <c r="CD77" s="3"/>
      <c r="CE77" s="3"/>
      <c r="CF77" s="4"/>
      <c r="CG77" s="4"/>
      <c r="CH77" s="4"/>
      <c r="CI77" s="4"/>
      <c r="CZ77" s="5"/>
      <c r="DA77" s="5"/>
      <c r="DB77" s="5"/>
      <c r="DC77" s="5"/>
    </row>
    <row r="78" spans="5:55" ht="12.75" hidden="1"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</row>
    <row r="79" spans="5:55" ht="12.75" hidden="1"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</row>
    <row r="80" spans="5:55" ht="12.75" hidden="1"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</row>
    <row r="81" spans="5:55" ht="12.75" hidden="1"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</row>
    <row r="82" spans="5:55" ht="12.75" hidden="1"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</row>
    <row r="83" spans="5:55" ht="12.75" hidden="1"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</row>
    <row r="84" spans="5:55" ht="12.75" hidden="1"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</row>
    <row r="85" spans="5:84" s="3" customFormat="1" ht="12.75" hidden="1"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I85" s="2"/>
      <c r="BJ85" s="2"/>
      <c r="BK85" s="2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</row>
    <row r="86" spans="5:84" s="2" customFormat="1" ht="12.75" hidden="1"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91"/>
      <c r="S86" s="91"/>
      <c r="T86" s="91"/>
      <c r="U86" s="92"/>
      <c r="V86" s="92"/>
      <c r="W86" s="92"/>
      <c r="X86" s="92"/>
      <c r="Y86" s="92"/>
      <c r="Z86" s="92"/>
      <c r="AA86" s="91"/>
      <c r="AB86" s="92"/>
      <c r="AC86" s="92"/>
      <c r="AD86" s="92"/>
      <c r="AE86" s="90"/>
      <c r="AF86" s="90"/>
      <c r="AG86" s="90"/>
      <c r="AH86" s="90"/>
      <c r="AI86" s="93"/>
      <c r="AJ86" s="94"/>
      <c r="AK86" s="94"/>
      <c r="AL86" s="94"/>
      <c r="AM86" s="95"/>
      <c r="AN86" s="95"/>
      <c r="AO86" s="95"/>
      <c r="AP86" s="95"/>
      <c r="AQ86" s="95"/>
      <c r="AR86" s="95"/>
      <c r="AS86" s="94"/>
      <c r="AT86" s="93"/>
      <c r="AU86" s="90"/>
      <c r="AV86" s="90"/>
      <c r="AW86" s="90"/>
      <c r="AX86" s="90"/>
      <c r="AY86" s="90"/>
      <c r="AZ86" s="90"/>
      <c r="BA86" s="90"/>
      <c r="BB86" s="90"/>
      <c r="BC86" s="90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5:84" s="2" customFormat="1" ht="12.75" hidden="1"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2"/>
      <c r="R87" s="91"/>
      <c r="S87" s="91"/>
      <c r="T87" s="91"/>
      <c r="U87" s="91"/>
      <c r="V87" s="92"/>
      <c r="W87" s="92"/>
      <c r="X87" s="91"/>
      <c r="Y87" s="91"/>
      <c r="Z87" s="92"/>
      <c r="AA87" s="91"/>
      <c r="AB87" s="92"/>
      <c r="AC87" s="92"/>
      <c r="AD87" s="92"/>
      <c r="AE87" s="90"/>
      <c r="AF87" s="90"/>
      <c r="AG87" s="90"/>
      <c r="AH87" s="90"/>
      <c r="AI87" s="90"/>
      <c r="AJ87" s="93"/>
      <c r="AK87" s="96"/>
      <c r="AL87" s="96"/>
      <c r="AM87" s="93"/>
      <c r="AN87" s="97"/>
      <c r="AO87" s="97"/>
      <c r="AP87" s="93"/>
      <c r="AQ87" s="93"/>
      <c r="AR87" s="90"/>
      <c r="AS87" s="96"/>
      <c r="AT87" s="98"/>
      <c r="AU87" s="97"/>
      <c r="AV87" s="97"/>
      <c r="AW87" s="90"/>
      <c r="AX87" s="90"/>
      <c r="AY87" s="90"/>
      <c r="AZ87" s="90"/>
      <c r="BA87" s="90"/>
      <c r="BB87" s="90"/>
      <c r="BC87" s="90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</sheetData>
  <sheetProtection sheet="1" objects="1" selectLockedCells="1"/>
  <mergeCells count="384">
    <mergeCell ref="BD75:BF75"/>
    <mergeCell ref="BG75:BI75"/>
    <mergeCell ref="BJ75:BK75"/>
    <mergeCell ref="BM75:BN75"/>
    <mergeCell ref="BO75:BQ75"/>
    <mergeCell ref="BR75:BT75"/>
    <mergeCell ref="AL75:AN75"/>
    <mergeCell ref="AO75:AQ75"/>
    <mergeCell ref="AR75:AT75"/>
    <mergeCell ref="AU75:AW75"/>
    <mergeCell ref="AX75:AZ75"/>
    <mergeCell ref="BA75:BC75"/>
    <mergeCell ref="C75:D75"/>
    <mergeCell ref="E75:Y75"/>
    <mergeCell ref="Z75:AB75"/>
    <mergeCell ref="AC75:AE75"/>
    <mergeCell ref="AF75:AH75"/>
    <mergeCell ref="AI75:AK75"/>
    <mergeCell ref="BD74:BF74"/>
    <mergeCell ref="BG74:BI74"/>
    <mergeCell ref="BJ74:BK74"/>
    <mergeCell ref="BM74:BN74"/>
    <mergeCell ref="BO74:BQ74"/>
    <mergeCell ref="BR74:BT74"/>
    <mergeCell ref="AL74:AN74"/>
    <mergeCell ref="AO74:AQ74"/>
    <mergeCell ref="AR74:AT74"/>
    <mergeCell ref="AU74:AW74"/>
    <mergeCell ref="AX74:AZ74"/>
    <mergeCell ref="BA74:BC74"/>
    <mergeCell ref="C74:D74"/>
    <mergeCell ref="E74:Y74"/>
    <mergeCell ref="Z74:AB74"/>
    <mergeCell ref="AC74:AE74"/>
    <mergeCell ref="AF74:AH74"/>
    <mergeCell ref="AI74:AK74"/>
    <mergeCell ref="BD73:BF73"/>
    <mergeCell ref="BG73:BI73"/>
    <mergeCell ref="BJ73:BK73"/>
    <mergeCell ref="BM73:BN73"/>
    <mergeCell ref="BO73:BQ73"/>
    <mergeCell ref="BR73:BT73"/>
    <mergeCell ref="AL73:AN73"/>
    <mergeCell ref="AO73:AQ73"/>
    <mergeCell ref="AR73:AT73"/>
    <mergeCell ref="AU73:AW73"/>
    <mergeCell ref="AX73:AZ73"/>
    <mergeCell ref="BA73:BC73"/>
    <mergeCell ref="C73:D73"/>
    <mergeCell ref="E73:Y73"/>
    <mergeCell ref="Z73:AB73"/>
    <mergeCell ref="AC73:AE73"/>
    <mergeCell ref="AF73:AH73"/>
    <mergeCell ref="AI73:AK73"/>
    <mergeCell ref="BD72:BF72"/>
    <mergeCell ref="BG72:BI72"/>
    <mergeCell ref="BJ72:BK72"/>
    <mergeCell ref="BM72:BN72"/>
    <mergeCell ref="BO72:BQ72"/>
    <mergeCell ref="BR72:BT72"/>
    <mergeCell ref="AL72:AN72"/>
    <mergeCell ref="AO72:AQ72"/>
    <mergeCell ref="AR72:AT72"/>
    <mergeCell ref="AU72:AW72"/>
    <mergeCell ref="AX72:AZ72"/>
    <mergeCell ref="BA72:BC72"/>
    <mergeCell ref="C72:D72"/>
    <mergeCell ref="E72:Y72"/>
    <mergeCell ref="Z72:AB72"/>
    <mergeCell ref="AC72:AE72"/>
    <mergeCell ref="AF72:AH72"/>
    <mergeCell ref="AI72:AK72"/>
    <mergeCell ref="BD71:BF71"/>
    <mergeCell ref="BG71:BI71"/>
    <mergeCell ref="BJ71:BK71"/>
    <mergeCell ref="BM71:BN71"/>
    <mergeCell ref="BO71:BQ71"/>
    <mergeCell ref="BR71:BT71"/>
    <mergeCell ref="AL71:AN71"/>
    <mergeCell ref="AO71:AQ71"/>
    <mergeCell ref="AR71:AT71"/>
    <mergeCell ref="AU71:AW71"/>
    <mergeCell ref="AX71:AZ71"/>
    <mergeCell ref="BA71:BC71"/>
    <mergeCell ref="C71:D71"/>
    <mergeCell ref="E71:Y71"/>
    <mergeCell ref="Z71:AB71"/>
    <mergeCell ref="AC71:AE71"/>
    <mergeCell ref="AF71:AH71"/>
    <mergeCell ref="AI71:AK71"/>
    <mergeCell ref="BD70:BF70"/>
    <mergeCell ref="BG70:BI70"/>
    <mergeCell ref="BJ70:BK70"/>
    <mergeCell ref="BM70:BN70"/>
    <mergeCell ref="BO70:BQ70"/>
    <mergeCell ref="BR70:BT70"/>
    <mergeCell ref="AL70:AN70"/>
    <mergeCell ref="AO70:AQ70"/>
    <mergeCell ref="AR70:AT70"/>
    <mergeCell ref="AU70:AW70"/>
    <mergeCell ref="AX70:AZ70"/>
    <mergeCell ref="BA70:BC70"/>
    <mergeCell ref="C70:D70"/>
    <mergeCell ref="E70:Y70"/>
    <mergeCell ref="Z70:AB70"/>
    <mergeCell ref="AC70:AE70"/>
    <mergeCell ref="AF70:AH70"/>
    <mergeCell ref="AI70:AK70"/>
    <mergeCell ref="BD69:BF69"/>
    <mergeCell ref="BG69:BI69"/>
    <mergeCell ref="BJ69:BK69"/>
    <mergeCell ref="BM69:BN69"/>
    <mergeCell ref="BO69:BQ69"/>
    <mergeCell ref="BR69:BT69"/>
    <mergeCell ref="AL69:AN69"/>
    <mergeCell ref="AO69:AQ69"/>
    <mergeCell ref="AR69:AT69"/>
    <mergeCell ref="AU69:AW69"/>
    <mergeCell ref="AX69:AZ69"/>
    <mergeCell ref="BA69:BC69"/>
    <mergeCell ref="C69:D69"/>
    <mergeCell ref="E69:Y69"/>
    <mergeCell ref="Z69:AB69"/>
    <mergeCell ref="AC69:AE69"/>
    <mergeCell ref="AF69:AH69"/>
    <mergeCell ref="AI69:AK69"/>
    <mergeCell ref="BD68:BF68"/>
    <mergeCell ref="BG68:BI68"/>
    <mergeCell ref="BJ68:BK68"/>
    <mergeCell ref="BM68:BN68"/>
    <mergeCell ref="BO68:BQ68"/>
    <mergeCell ref="BR68:BT68"/>
    <mergeCell ref="AL68:AN68"/>
    <mergeCell ref="AO68:AQ68"/>
    <mergeCell ref="AR68:AT68"/>
    <mergeCell ref="AU68:AW68"/>
    <mergeCell ref="AX68:AZ68"/>
    <mergeCell ref="BA68:BC68"/>
    <mergeCell ref="BG67:BI67"/>
    <mergeCell ref="BJ67:BN67"/>
    <mergeCell ref="BO67:BQ67"/>
    <mergeCell ref="BR67:BT67"/>
    <mergeCell ref="C68:D68"/>
    <mergeCell ref="E68:Y68"/>
    <mergeCell ref="Z68:AB68"/>
    <mergeCell ref="AC68:AE68"/>
    <mergeCell ref="AF68:AH68"/>
    <mergeCell ref="AI68:AK68"/>
    <mergeCell ref="AR60:AT67"/>
    <mergeCell ref="AU60:AW67"/>
    <mergeCell ref="C67:Y67"/>
    <mergeCell ref="AX67:AZ67"/>
    <mergeCell ref="BA67:BC67"/>
    <mergeCell ref="BD67:BF67"/>
    <mergeCell ref="Z60:AB67"/>
    <mergeCell ref="AC60:AE67"/>
    <mergeCell ref="AF60:AH67"/>
    <mergeCell ref="AI60:AK67"/>
    <mergeCell ref="AL60:AN67"/>
    <mergeCell ref="AO60:AQ67"/>
    <mergeCell ref="BE54:BF54"/>
    <mergeCell ref="C53:D53"/>
    <mergeCell ref="E53:H53"/>
    <mergeCell ref="C55:D55"/>
    <mergeCell ref="E55:H55"/>
    <mergeCell ref="I55:AC55"/>
    <mergeCell ref="AE55:AY55"/>
    <mergeCell ref="AZ55:BB55"/>
    <mergeCell ref="BC55:BD55"/>
    <mergeCell ref="BE55:BF55"/>
    <mergeCell ref="C54:D54"/>
    <mergeCell ref="E54:H54"/>
    <mergeCell ref="I54:AC54"/>
    <mergeCell ref="AE54:AY54"/>
    <mergeCell ref="AZ54:BB54"/>
    <mergeCell ref="BC54:BD54"/>
    <mergeCell ref="C52:D52"/>
    <mergeCell ref="E52:H52"/>
    <mergeCell ref="I52:AC52"/>
    <mergeCell ref="AE52:AY52"/>
    <mergeCell ref="AZ52:BB52"/>
    <mergeCell ref="BE53:BF53"/>
    <mergeCell ref="BC51:BD51"/>
    <mergeCell ref="I53:AC53"/>
    <mergeCell ref="AE53:AY53"/>
    <mergeCell ref="AZ53:BB53"/>
    <mergeCell ref="BC53:BD53"/>
    <mergeCell ref="BE51:BF51"/>
    <mergeCell ref="BE50:BF50"/>
    <mergeCell ref="C49:D49"/>
    <mergeCell ref="E49:H49"/>
    <mergeCell ref="BC52:BD52"/>
    <mergeCell ref="BE52:BF52"/>
    <mergeCell ref="C51:D51"/>
    <mergeCell ref="E51:H51"/>
    <mergeCell ref="I51:AC51"/>
    <mergeCell ref="AE51:AY51"/>
    <mergeCell ref="AZ51:BB51"/>
    <mergeCell ref="C50:D50"/>
    <mergeCell ref="E50:H50"/>
    <mergeCell ref="I50:AC50"/>
    <mergeCell ref="AE50:AY50"/>
    <mergeCell ref="AZ50:BB50"/>
    <mergeCell ref="BC50:BD50"/>
    <mergeCell ref="C48:D48"/>
    <mergeCell ref="E48:H48"/>
    <mergeCell ref="I48:AC48"/>
    <mergeCell ref="AE48:AY48"/>
    <mergeCell ref="AZ48:BB48"/>
    <mergeCell ref="BE49:BF49"/>
    <mergeCell ref="BC47:BD47"/>
    <mergeCell ref="I49:AC49"/>
    <mergeCell ref="AE49:AY49"/>
    <mergeCell ref="AZ49:BB49"/>
    <mergeCell ref="BC49:BD49"/>
    <mergeCell ref="BE47:BF47"/>
    <mergeCell ref="BE46:BF46"/>
    <mergeCell ref="C45:D45"/>
    <mergeCell ref="E45:H45"/>
    <mergeCell ref="BC48:BD48"/>
    <mergeCell ref="BE48:BF48"/>
    <mergeCell ref="C47:D47"/>
    <mergeCell ref="E47:H47"/>
    <mergeCell ref="I47:AC47"/>
    <mergeCell ref="AE47:AY47"/>
    <mergeCell ref="AZ47:BB47"/>
    <mergeCell ref="C46:D46"/>
    <mergeCell ref="E46:H46"/>
    <mergeCell ref="I46:AC46"/>
    <mergeCell ref="AE46:AY46"/>
    <mergeCell ref="AZ46:BB46"/>
    <mergeCell ref="BC46:BD46"/>
    <mergeCell ref="C44:D44"/>
    <mergeCell ref="E44:H44"/>
    <mergeCell ref="I44:AC44"/>
    <mergeCell ref="AE44:AY44"/>
    <mergeCell ref="AZ44:BB44"/>
    <mergeCell ref="BE45:BF45"/>
    <mergeCell ref="BC43:BD43"/>
    <mergeCell ref="I45:AC45"/>
    <mergeCell ref="AE45:AY45"/>
    <mergeCell ref="AZ45:BB45"/>
    <mergeCell ref="BC45:BD45"/>
    <mergeCell ref="BE43:BF43"/>
    <mergeCell ref="BE42:BF42"/>
    <mergeCell ref="C41:D41"/>
    <mergeCell ref="E41:H41"/>
    <mergeCell ref="BC44:BD44"/>
    <mergeCell ref="BE44:BF44"/>
    <mergeCell ref="C43:D43"/>
    <mergeCell ref="E43:H43"/>
    <mergeCell ref="I43:AC43"/>
    <mergeCell ref="AE43:AY43"/>
    <mergeCell ref="AZ43:BB43"/>
    <mergeCell ref="C42:D42"/>
    <mergeCell ref="E42:H42"/>
    <mergeCell ref="I42:AC42"/>
    <mergeCell ref="AE42:AY42"/>
    <mergeCell ref="AZ42:BB42"/>
    <mergeCell ref="BC42:BD42"/>
    <mergeCell ref="C40:D40"/>
    <mergeCell ref="E40:H40"/>
    <mergeCell ref="I40:AC40"/>
    <mergeCell ref="AE40:AY40"/>
    <mergeCell ref="AZ40:BB40"/>
    <mergeCell ref="BE41:BF41"/>
    <mergeCell ref="BC39:BD39"/>
    <mergeCell ref="I41:AC41"/>
    <mergeCell ref="AE41:AY41"/>
    <mergeCell ref="AZ41:BB41"/>
    <mergeCell ref="BC41:BD41"/>
    <mergeCell ref="BE39:BF39"/>
    <mergeCell ref="BE38:BF38"/>
    <mergeCell ref="C37:D37"/>
    <mergeCell ref="E37:H37"/>
    <mergeCell ref="BC40:BD40"/>
    <mergeCell ref="BE40:BF40"/>
    <mergeCell ref="C39:D39"/>
    <mergeCell ref="E39:H39"/>
    <mergeCell ref="I39:AC39"/>
    <mergeCell ref="AE39:AY39"/>
    <mergeCell ref="AZ39:BB39"/>
    <mergeCell ref="C38:D38"/>
    <mergeCell ref="E38:H38"/>
    <mergeCell ref="I38:AC38"/>
    <mergeCell ref="AE38:AY38"/>
    <mergeCell ref="AZ38:BB38"/>
    <mergeCell ref="BC38:BD38"/>
    <mergeCell ref="C36:D36"/>
    <mergeCell ref="E36:H36"/>
    <mergeCell ref="I36:AC36"/>
    <mergeCell ref="AE36:AY36"/>
    <mergeCell ref="AZ36:BB36"/>
    <mergeCell ref="BE37:BF37"/>
    <mergeCell ref="BC35:BD35"/>
    <mergeCell ref="I37:AC37"/>
    <mergeCell ref="AE37:AY37"/>
    <mergeCell ref="AZ37:BB37"/>
    <mergeCell ref="BC37:BD37"/>
    <mergeCell ref="BE35:BF35"/>
    <mergeCell ref="BE34:BF34"/>
    <mergeCell ref="C33:D33"/>
    <mergeCell ref="E33:H33"/>
    <mergeCell ref="BC36:BD36"/>
    <mergeCell ref="BE36:BF36"/>
    <mergeCell ref="C35:D35"/>
    <mergeCell ref="E35:H35"/>
    <mergeCell ref="I35:AC35"/>
    <mergeCell ref="AE35:AY35"/>
    <mergeCell ref="AZ35:BB35"/>
    <mergeCell ref="C34:D34"/>
    <mergeCell ref="E34:H34"/>
    <mergeCell ref="I34:AC34"/>
    <mergeCell ref="AE34:AY34"/>
    <mergeCell ref="AZ34:BB34"/>
    <mergeCell ref="BC34:BD34"/>
    <mergeCell ref="C32:D32"/>
    <mergeCell ref="E32:H32"/>
    <mergeCell ref="I32:AC32"/>
    <mergeCell ref="AE32:AY32"/>
    <mergeCell ref="AZ32:BB32"/>
    <mergeCell ref="BE33:BF33"/>
    <mergeCell ref="BC31:BD31"/>
    <mergeCell ref="I33:AC33"/>
    <mergeCell ref="AE33:AY33"/>
    <mergeCell ref="AZ33:BB33"/>
    <mergeCell ref="BC33:BD33"/>
    <mergeCell ref="BE31:BF31"/>
    <mergeCell ref="BE30:BF30"/>
    <mergeCell ref="C29:D29"/>
    <mergeCell ref="E29:H29"/>
    <mergeCell ref="BC32:BD32"/>
    <mergeCell ref="BE32:BF32"/>
    <mergeCell ref="C31:D31"/>
    <mergeCell ref="E31:H31"/>
    <mergeCell ref="I31:AC31"/>
    <mergeCell ref="AE31:AY31"/>
    <mergeCell ref="AZ31:BB31"/>
    <mergeCell ref="C30:D30"/>
    <mergeCell ref="E30:H30"/>
    <mergeCell ref="I30:AC30"/>
    <mergeCell ref="AE30:AY30"/>
    <mergeCell ref="AZ30:BB30"/>
    <mergeCell ref="BC30:BD30"/>
    <mergeCell ref="I29:AC29"/>
    <mergeCell ref="AE29:AY29"/>
    <mergeCell ref="AZ29:BB29"/>
    <mergeCell ref="BC29:BD29"/>
    <mergeCell ref="AZ27:BD27"/>
    <mergeCell ref="BE27:BF27"/>
    <mergeCell ref="BE28:BF28"/>
    <mergeCell ref="BE29:BF29"/>
    <mergeCell ref="C28:D28"/>
    <mergeCell ref="E28:H28"/>
    <mergeCell ref="I28:AC28"/>
    <mergeCell ref="AE28:AY28"/>
    <mergeCell ref="AZ28:BB28"/>
    <mergeCell ref="BC28:BD28"/>
    <mergeCell ref="K19:AE19"/>
    <mergeCell ref="K20:AE20"/>
    <mergeCell ref="K21:AE21"/>
    <mergeCell ref="K22:AE22"/>
    <mergeCell ref="K23:AE23"/>
    <mergeCell ref="C27:D27"/>
    <mergeCell ref="E27:H27"/>
    <mergeCell ref="I27:AY27"/>
    <mergeCell ref="AP10:AW10"/>
    <mergeCell ref="AX10:BB10"/>
    <mergeCell ref="K15:AE15"/>
    <mergeCell ref="K16:AE16"/>
    <mergeCell ref="K17:AE17"/>
    <mergeCell ref="K18:AE18"/>
    <mergeCell ref="C10:H10"/>
    <mergeCell ref="I10:L10"/>
    <mergeCell ref="V10:W10"/>
    <mergeCell ref="Y10:AC10"/>
    <mergeCell ref="AD10:AI10"/>
    <mergeCell ref="AJ10:AN10"/>
    <mergeCell ref="C2:AV2"/>
    <mergeCell ref="C3:AV3"/>
    <mergeCell ref="AZ3:BH3"/>
    <mergeCell ref="C4:AV4"/>
    <mergeCell ref="C6:AV6"/>
    <mergeCell ref="C8:AV8"/>
  </mergeCells>
  <conditionalFormatting sqref="Z68:BT68">
    <cfRule type="expression" priority="1" dxfId="0" stopIfTrue="1">
      <formula>$C$69=""</formula>
    </cfRule>
  </conditionalFormatting>
  <conditionalFormatting sqref="Z69:BT69">
    <cfRule type="expression" priority="2" dxfId="0" stopIfTrue="1">
      <formula>$C$69=""</formula>
    </cfRule>
    <cfRule type="expression" priority="3" dxfId="0" stopIfTrue="1">
      <formula>$C$70=""</formula>
    </cfRule>
  </conditionalFormatting>
  <conditionalFormatting sqref="Z70:BT70">
    <cfRule type="expression" priority="4" dxfId="0" stopIfTrue="1">
      <formula>$C$70=""</formula>
    </cfRule>
    <cfRule type="expression" priority="5" dxfId="0" stopIfTrue="1">
      <formula>$C$71=""</formula>
    </cfRule>
  </conditionalFormatting>
  <conditionalFormatting sqref="Z71:BT71">
    <cfRule type="expression" priority="6" dxfId="0" stopIfTrue="1">
      <formula>$C$71=""</formula>
    </cfRule>
    <cfRule type="expression" priority="7" dxfId="0" stopIfTrue="1">
      <formula>$C$72=""</formula>
    </cfRule>
  </conditionalFormatting>
  <conditionalFormatting sqref="Z72:BT72">
    <cfRule type="expression" priority="8" dxfId="0" stopIfTrue="1">
      <formula>$C$72=""</formula>
    </cfRule>
    <cfRule type="expression" priority="9" dxfId="0" stopIfTrue="1">
      <formula>$C$73=""</formula>
    </cfRule>
  </conditionalFormatting>
  <conditionalFormatting sqref="Z73:BT73">
    <cfRule type="expression" priority="10" dxfId="0" stopIfTrue="1">
      <formula>$C$73=""</formula>
    </cfRule>
    <cfRule type="expression" priority="11" dxfId="0" stopIfTrue="1">
      <formula>$C$74=""</formula>
    </cfRule>
  </conditionalFormatting>
  <conditionalFormatting sqref="Z74:BT74">
    <cfRule type="expression" priority="12" dxfId="0" stopIfTrue="1">
      <formula>$C$74=""</formula>
    </cfRule>
    <cfRule type="expression" priority="13" dxfId="0" stopIfTrue="1">
      <formula>$C$75=""</formula>
    </cfRule>
  </conditionalFormatting>
  <conditionalFormatting sqref="Z75:BT75">
    <cfRule type="expression" priority="14" dxfId="0" stopIfTrue="1">
      <formula>$C$75=""</formula>
    </cfRule>
  </conditionalFormatting>
  <conditionalFormatting sqref="E68:Y68">
    <cfRule type="expression" priority="15" dxfId="1" stopIfTrue="1">
      <formula>$AX$68=""</formula>
    </cfRule>
    <cfRule type="expression" priority="16" dxfId="0" stopIfTrue="1">
      <formula>$C$69=""</formula>
    </cfRule>
  </conditionalFormatting>
  <conditionalFormatting sqref="E69:Y69">
    <cfRule type="expression" priority="17" dxfId="1" stopIfTrue="1">
      <formula>$AX$69=""</formula>
    </cfRule>
    <cfRule type="expression" priority="18" dxfId="0" stopIfTrue="1">
      <formula>$C$69=""</formula>
    </cfRule>
    <cfRule type="expression" priority="19" dxfId="0" stopIfTrue="1">
      <formula>$C$70=""</formula>
    </cfRule>
  </conditionalFormatting>
  <conditionalFormatting sqref="E70:Y70">
    <cfRule type="expression" priority="20" dxfId="1" stopIfTrue="1">
      <formula>$AX$70=""</formula>
    </cfRule>
    <cfRule type="expression" priority="21" dxfId="0" stopIfTrue="1">
      <formula>$C$70=""</formula>
    </cfRule>
    <cfRule type="expression" priority="22" dxfId="0" stopIfTrue="1">
      <formula>$C$71=""</formula>
    </cfRule>
  </conditionalFormatting>
  <conditionalFormatting sqref="E71:Y71">
    <cfRule type="expression" priority="23" dxfId="1" stopIfTrue="1">
      <formula>$AX$71=""</formula>
    </cfRule>
    <cfRule type="expression" priority="24" dxfId="0" stopIfTrue="1">
      <formula>$C$71=""</formula>
    </cfRule>
    <cfRule type="expression" priority="25" dxfId="0" stopIfTrue="1">
      <formula>$C$72=""</formula>
    </cfRule>
  </conditionalFormatting>
  <conditionalFormatting sqref="E72:Y72">
    <cfRule type="expression" priority="26" dxfId="1" stopIfTrue="1">
      <formula>$AX$72=""</formula>
    </cfRule>
    <cfRule type="expression" priority="27" dxfId="0" stopIfTrue="1">
      <formula>$C$72=""</formula>
    </cfRule>
    <cfRule type="expression" priority="28" dxfId="0" stopIfTrue="1">
      <formula>$C$73=""</formula>
    </cfRule>
  </conditionalFormatting>
  <conditionalFormatting sqref="E73:Y73">
    <cfRule type="expression" priority="29" dxfId="1" stopIfTrue="1">
      <formula>$AX$73=""</formula>
    </cfRule>
    <cfRule type="expression" priority="30" dxfId="0" stopIfTrue="1">
      <formula>$C$73=""</formula>
    </cfRule>
    <cfRule type="expression" priority="31" dxfId="0" stopIfTrue="1">
      <formula>$C$74=""</formula>
    </cfRule>
  </conditionalFormatting>
  <conditionalFormatting sqref="E74:Y74">
    <cfRule type="expression" priority="32" dxfId="1" stopIfTrue="1">
      <formula>$AX$74=""</formula>
    </cfRule>
    <cfRule type="expression" priority="33" dxfId="0" stopIfTrue="1">
      <formula>$C$74=""</formula>
    </cfRule>
    <cfRule type="expression" priority="34" dxfId="0" stopIfTrue="1">
      <formula>$C$75=""</formula>
    </cfRule>
  </conditionalFormatting>
  <conditionalFormatting sqref="E75:Y75">
    <cfRule type="expression" priority="35" dxfId="1" stopIfTrue="1">
      <formula>$AX$75=""</formula>
    </cfRule>
    <cfRule type="expression" priority="36" dxfId="0" stopIfTrue="1">
      <formula>$C$75=""</formula>
    </cfRule>
  </conditionalFormatting>
  <dataValidations count="1">
    <dataValidation type="whole" operator="greaterThanOrEqual" allowBlank="1" showErrorMessage="1" errorTitle="Fehler" error="Nur Zahlen eingeben!" sqref="AJ10:AN10 BC10">
      <formula1>0</formula1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0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7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.7109375" style="0" customWidth="1"/>
    <col min="3" max="3" width="5.28125" style="0" customWidth="1"/>
    <col min="4" max="4" width="22.421875" style="0" customWidth="1"/>
    <col min="7" max="7" width="1.7109375" style="0" customWidth="1"/>
    <col min="8" max="8" width="6.00390625" style="0" customWidth="1"/>
    <col min="9" max="9" width="3.421875" style="0" customWidth="1"/>
    <col min="10" max="10" width="1.7109375" style="0" customWidth="1"/>
    <col min="11" max="11" width="5.421875" style="0" customWidth="1"/>
    <col min="12" max="14" width="2.57421875" style="0" customWidth="1"/>
  </cols>
  <sheetData>
    <row r="1" s="61" customFormat="1" ht="12.75"/>
    <row r="2" spans="1:30" s="61" customFormat="1" ht="12.75">
      <c r="A2" s="99"/>
      <c r="B2" s="99">
        <v>1</v>
      </c>
      <c r="C2" s="99">
        <v>2</v>
      </c>
      <c r="D2" s="99">
        <v>3</v>
      </c>
      <c r="E2" s="100">
        <v>4</v>
      </c>
      <c r="F2" s="100">
        <v>5</v>
      </c>
      <c r="G2" s="100">
        <v>6</v>
      </c>
      <c r="H2" s="100">
        <v>7</v>
      </c>
      <c r="I2" s="100">
        <v>8</v>
      </c>
      <c r="J2" s="100">
        <v>9</v>
      </c>
      <c r="K2" s="99">
        <v>10</v>
      </c>
      <c r="L2" s="100">
        <v>11</v>
      </c>
      <c r="M2" s="100">
        <v>12</v>
      </c>
      <c r="N2" s="100">
        <v>13</v>
      </c>
      <c r="S2" s="63"/>
      <c r="T2" s="101"/>
      <c r="U2" s="101"/>
      <c r="V2" s="101"/>
      <c r="W2" s="102"/>
      <c r="X2" s="102"/>
      <c r="Y2" s="102"/>
      <c r="Z2" s="102"/>
      <c r="AA2" s="102"/>
      <c r="AB2" s="102"/>
      <c r="AC2" s="101"/>
      <c r="AD2" s="63"/>
    </row>
    <row r="3" spans="1:32" s="61" customFormat="1" ht="12.75">
      <c r="A3" s="100"/>
      <c r="B3" s="99"/>
      <c r="C3" s="99"/>
      <c r="D3" s="99"/>
      <c r="E3" s="99"/>
      <c r="F3" s="100" t="s">
        <v>25</v>
      </c>
      <c r="G3" s="100" t="s">
        <v>15</v>
      </c>
      <c r="H3" s="99" t="s">
        <v>26</v>
      </c>
      <c r="I3" s="99" t="s">
        <v>27</v>
      </c>
      <c r="J3" s="100"/>
      <c r="K3" s="99" t="s">
        <v>28</v>
      </c>
      <c r="L3" s="100" t="s">
        <v>18</v>
      </c>
      <c r="M3" s="100" t="s">
        <v>19</v>
      </c>
      <c r="N3" s="100" t="s">
        <v>20</v>
      </c>
      <c r="T3" s="63"/>
      <c r="U3" s="67"/>
      <c r="V3" s="67"/>
      <c r="W3" s="63"/>
      <c r="X3" s="103"/>
      <c r="Y3" s="103"/>
      <c r="Z3" s="63"/>
      <c r="AA3" s="63"/>
      <c r="AC3" s="67"/>
      <c r="AD3" s="99"/>
      <c r="AE3" s="103"/>
      <c r="AF3" s="103"/>
    </row>
    <row r="4" spans="1:32" s="61" customFormat="1" ht="12.75">
      <c r="A4" s="100">
        <v>1</v>
      </c>
      <c r="B4" s="99">
        <f aca="true" t="shared" si="0" ref="B4:B11">RANK(C4,$C$4:$C$11,1)</f>
        <v>1</v>
      </c>
      <c r="C4" s="99">
        <f aca="true" t="shared" si="1" ref="C4:C11">D4+ROW()/1000</f>
        <v>1.004</v>
      </c>
      <c r="D4" s="99">
        <f aca="true" t="shared" si="2" ref="D4:D11">RANK(J4,$J$4:$J$11)</f>
        <v>1</v>
      </c>
      <c r="E4" s="100" t="str">
        <f>VLOOKUP(A4,Ergebniseingabe!$D$16:$Y$23,2,0)</f>
        <v>TSV Heiligenstedten</v>
      </c>
      <c r="F4" s="100">
        <f>SUMPRODUCT((E4=Ergebniseingabe!$I$28:$AC$55)*(Ergebniseingabe!$AZ$28:$AZ$55))+SUMPRODUCT((E4=Ergebniseingabe!$AE$28:$AY$55)*(Ergebniseingabe!$BC$28:$BC$55))</f>
        <v>18</v>
      </c>
      <c r="G4" s="100">
        <f>SUMPRODUCT((E4=Ergebniseingabe!$I$28:$AC$55)*(Ergebniseingabe!$BC$28:$BC$55))+SUMPRODUCT((E4=Ergebniseingabe!$AE$28:$AY$55)*(Ergebniseingabe!$AZ$28:$AZ$55))</f>
        <v>4</v>
      </c>
      <c r="H4" s="100">
        <f>(SUMPRODUCT((E4=Ergebniseingabe!$I$28:$AC$55)*((Ergebniseingabe!$AZ$28:$AZ$55)&gt;(Ergebniseingabe!$BC$28:$BC$55)))+SUMPRODUCT((E4=Ergebniseingabe!$AE$28:$AY$55)*((Ergebniseingabe!$BC$28:$BC$55)&gt;(Ergebniseingabe!$AZ$28:$AZ$55))))*3+SUMPRODUCT(((E4=Ergebniseingabe!$I$28:$AC$55)+(E4=Ergebniseingabe!$AE$28:$AY$55))*((Ergebniseingabe!$BC$28:$BC$55)=(Ergebniseingabe!$AZ$28:$AZ$55))*NOT(ISBLANK(Ergebniseingabe!$AZ$28:$AZ$55)))</f>
        <v>19</v>
      </c>
      <c r="I4" s="99">
        <f aca="true" t="shared" si="3" ref="I4:I11">F4-G4</f>
        <v>14</v>
      </c>
      <c r="J4" s="100">
        <f aca="true" t="shared" si="4" ref="J4:J11">H4*100000+I4*1000+F4</f>
        <v>1914018</v>
      </c>
      <c r="K4" s="100">
        <f>SUMPRODUCT((Ergebniseingabe!$I$28:$AC$55=E4)*(Ergebniseingabe!$AZ$28:$AZ$55&lt;&gt;""))+SUMPRODUCT((Ergebniseingabe!$AE$28:$AY$55=E4)*(Ergebniseingabe!$BC$28:$BC$55&lt;&gt;""))</f>
        <v>7</v>
      </c>
      <c r="L4" s="100">
        <f>SUMPRODUCT((Ergebniseingabe!$I$28:$AC$55=E4)*(Ergebniseingabe!$AZ$28:$AZ$55&gt;Ergebniseingabe!$BC$28:$BC$55))+SUMPRODUCT((Ergebniseingabe!$AE$28:$AY$55=E4)*(Ergebniseingabe!$AZ$28:$AZ$55&lt;Ergebniseingabe!$BC$28:$BC$55))</f>
        <v>6</v>
      </c>
      <c r="M4" s="100">
        <f>SUMPRODUCT((Ergebniseingabe!$I$28:$AY$55=E4)*(Ergebniseingabe!$AZ$28:$AZ$55=Ergebniseingabe!$BC$28:$BC$55)*(Ergebniseingabe!$AZ$28:$AZ$55&lt;&gt;"")*(Ergebniseingabe!$BC$28:$BC$55&lt;&gt;""))</f>
        <v>1</v>
      </c>
      <c r="N4" s="100">
        <f>SUMPRODUCT((Ergebniseingabe!$I$28:$AC$55=E4)*(Ergebniseingabe!$AZ$28:$AZ$55&lt;Ergebniseingabe!$BC$28:$BC$55))+SUMPRODUCT((Ergebniseingabe!$AE$28:$AY$55=E4)*(Ergebniseingabe!$AZ$28:$AZ$55&gt;Ergebniseingabe!$BC$28:$BC$55))</f>
        <v>0</v>
      </c>
      <c r="T4" s="63"/>
      <c r="U4" s="67"/>
      <c r="V4" s="67"/>
      <c r="W4" s="103"/>
      <c r="X4" s="103"/>
      <c r="Y4" s="103"/>
      <c r="Z4" s="103"/>
      <c r="AA4" s="67"/>
      <c r="AB4" s="103"/>
      <c r="AC4" s="103"/>
      <c r="AD4" s="103"/>
      <c r="AE4" s="103"/>
      <c r="AF4" s="103"/>
    </row>
    <row r="5" spans="1:32" s="61" customFormat="1" ht="12.75">
      <c r="A5" s="100">
        <v>2</v>
      </c>
      <c r="B5" s="99">
        <f t="shared" si="0"/>
        <v>3</v>
      </c>
      <c r="C5" s="99">
        <f t="shared" si="1"/>
        <v>3.005</v>
      </c>
      <c r="D5" s="99">
        <f t="shared" si="2"/>
        <v>3</v>
      </c>
      <c r="E5" s="100" t="str">
        <f>VLOOKUP(A5,Ergebniseingabe!$D$16:$Y$23,2,0)</f>
        <v>SG Breitenburg</v>
      </c>
      <c r="F5" s="100">
        <f>SUMPRODUCT((E5=Ergebniseingabe!$I$28:$AC$55)*(Ergebniseingabe!$AZ$28:$AZ$55))+SUMPRODUCT((E5=Ergebniseingabe!$AE$28:$AY$55)*(Ergebniseingabe!$BC$28:$BC$55))</f>
        <v>9</v>
      </c>
      <c r="G5" s="100">
        <f>SUMPRODUCT((E5=Ergebniseingabe!$I$28:$AC$55)*(Ergebniseingabe!$BC$28:$BC$55))+SUMPRODUCT((E5=Ergebniseingabe!$AE$28:$AY$55)*(Ergebniseingabe!$AZ$28:$AZ$55))</f>
        <v>6</v>
      </c>
      <c r="H5" s="100">
        <f>(SUMPRODUCT((E5=Ergebniseingabe!$I$28:$AC$55)*((Ergebniseingabe!$AZ$28:$AZ$55)&gt;(Ergebniseingabe!$BC$28:$BC$55)))+SUMPRODUCT((E5=Ergebniseingabe!$AE$28:$AY$55)*((Ergebniseingabe!$BC$28:$BC$55)&gt;(Ergebniseingabe!$AZ$28:$AZ$55))))*3+SUMPRODUCT(((E5=Ergebniseingabe!$I$28:$AC$55)+(E5=Ergebniseingabe!$AE$28:$AY$55))*((Ergebniseingabe!$BC$28:$BC$55)=(Ergebniseingabe!$AZ$28:$AZ$55))*NOT(ISBLANK(Ergebniseingabe!$AZ$28:$AZ$55)))</f>
        <v>13</v>
      </c>
      <c r="I5" s="99">
        <f t="shared" si="3"/>
        <v>3</v>
      </c>
      <c r="J5" s="100">
        <f t="shared" si="4"/>
        <v>1303009</v>
      </c>
      <c r="K5" s="100">
        <f>SUMPRODUCT((Ergebniseingabe!$I$28:$AC$55=E5)*(Ergebniseingabe!$AZ$28:$AZ$55&lt;&gt;""))+SUMPRODUCT((Ergebniseingabe!$AE$28:$AY$55=E5)*(Ergebniseingabe!$BC$28:$BC$55&lt;&gt;""))</f>
        <v>7</v>
      </c>
      <c r="L5" s="100">
        <f>SUMPRODUCT((Ergebniseingabe!$I$28:$AC$55=E5)*(Ergebniseingabe!$AZ$28:$AZ$55&gt;Ergebniseingabe!$BC$28:$BC$55))+SUMPRODUCT((Ergebniseingabe!$AE$28:$AY$55=E5)*(Ergebniseingabe!$AZ$28:$AZ$55&lt;Ergebniseingabe!$BC$28:$BC$55))</f>
        <v>4</v>
      </c>
      <c r="M5" s="100">
        <f>SUMPRODUCT((Ergebniseingabe!$I$28:$AY$55=E5)*(Ergebniseingabe!$AZ$28:$AZ$55=Ergebniseingabe!$BC$28:$BC$55)*(Ergebniseingabe!$AZ$28:$AZ$55&lt;&gt;"")*(Ergebniseingabe!$BC$28:$BC$55&lt;&gt;""))</f>
        <v>1</v>
      </c>
      <c r="N5" s="100">
        <f>SUMPRODUCT((Ergebniseingabe!$I$28:$AC$55=E5)*(Ergebniseingabe!$AZ$28:$AZ$55&lt;Ergebniseingabe!$BC$28:$BC$55))+SUMPRODUCT((Ergebniseingabe!$AE$28:$AY$55=E5)*(Ergebniseingabe!$AZ$28:$AZ$55&gt;Ergebniseingabe!$BC$28:$BC$55))</f>
        <v>2</v>
      </c>
      <c r="T5" s="63"/>
      <c r="U5" s="67"/>
      <c r="V5" s="67"/>
      <c r="W5" s="103"/>
      <c r="X5" s="103"/>
      <c r="Y5" s="103"/>
      <c r="Z5" s="103"/>
      <c r="AA5" s="67"/>
      <c r="AB5" s="103"/>
      <c r="AC5" s="103"/>
      <c r="AD5" s="103"/>
      <c r="AE5" s="103"/>
      <c r="AF5" s="103"/>
    </row>
    <row r="6" spans="1:32" s="61" customFormat="1" ht="12.75">
      <c r="A6" s="100">
        <v>3</v>
      </c>
      <c r="B6" s="99">
        <f t="shared" si="0"/>
        <v>5</v>
      </c>
      <c r="C6" s="99">
        <f t="shared" si="1"/>
        <v>5.006</v>
      </c>
      <c r="D6" s="99">
        <f t="shared" si="2"/>
        <v>5</v>
      </c>
      <c r="E6" s="100" t="str">
        <f>VLOOKUP(A6,Ergebniseingabe!$D$16:$Y$23,2,0)</f>
        <v>ETSV Fortuna Glückstadt</v>
      </c>
      <c r="F6" s="100">
        <f>SUMPRODUCT((E6=Ergebniseingabe!$I$28:$AC$55)*(Ergebniseingabe!$AZ$28:$AZ$55))+SUMPRODUCT((E6=Ergebniseingabe!$AE$28:$AY$55)*(Ergebniseingabe!$BC$28:$BC$55))</f>
        <v>7</v>
      </c>
      <c r="G6" s="100">
        <f>SUMPRODUCT((E6=Ergebniseingabe!$I$28:$AC$55)*(Ergebniseingabe!$BC$28:$BC$55))+SUMPRODUCT((E6=Ergebniseingabe!$AE$28:$AY$55)*(Ergebniseingabe!$AZ$28:$AZ$55))</f>
        <v>6</v>
      </c>
      <c r="H6" s="100">
        <f>(SUMPRODUCT((E6=Ergebniseingabe!$I$28:$AC$55)*((Ergebniseingabe!$AZ$28:$AZ$55)&gt;(Ergebniseingabe!$BC$28:$BC$55)))+SUMPRODUCT((E6=Ergebniseingabe!$AE$28:$AY$55)*((Ergebniseingabe!$BC$28:$BC$55)&gt;(Ergebniseingabe!$AZ$28:$AZ$55))))*3+SUMPRODUCT(((E6=Ergebniseingabe!$I$28:$AC$55)+(E6=Ergebniseingabe!$AE$28:$AY$55))*((Ergebniseingabe!$BC$28:$BC$55)=(Ergebniseingabe!$AZ$28:$AZ$55))*NOT(ISBLANK(Ergebniseingabe!$AZ$28:$AZ$55)))</f>
        <v>10</v>
      </c>
      <c r="I6" s="99">
        <f t="shared" si="3"/>
        <v>1</v>
      </c>
      <c r="J6" s="100">
        <f t="shared" si="4"/>
        <v>1001007</v>
      </c>
      <c r="K6" s="100">
        <f>SUMPRODUCT((Ergebniseingabe!$I$28:$AC$55=E6)*(Ergebniseingabe!$AZ$28:$AZ$55&lt;&gt;""))+SUMPRODUCT((Ergebniseingabe!$AE$28:$AY$55=E6)*(Ergebniseingabe!$BC$28:$BC$55&lt;&gt;""))</f>
        <v>7</v>
      </c>
      <c r="L6" s="100">
        <f>SUMPRODUCT((Ergebniseingabe!$I$28:$AC$55=E6)*(Ergebniseingabe!$AZ$28:$AZ$55&gt;Ergebniseingabe!$BC$28:$BC$55))+SUMPRODUCT((Ergebniseingabe!$AE$28:$AY$55=E6)*(Ergebniseingabe!$AZ$28:$AZ$55&lt;Ergebniseingabe!$BC$28:$BC$55))</f>
        <v>3</v>
      </c>
      <c r="M6" s="100">
        <f>SUMPRODUCT((Ergebniseingabe!$I$28:$AY$55=E6)*(Ergebniseingabe!$AZ$28:$AZ$55=Ergebniseingabe!$BC$28:$BC$55)*(Ergebniseingabe!$AZ$28:$AZ$55&lt;&gt;"")*(Ergebniseingabe!$BC$28:$BC$55&lt;&gt;""))</f>
        <v>1</v>
      </c>
      <c r="N6" s="100">
        <f>SUMPRODUCT((Ergebniseingabe!$I$28:$AC$55=E6)*(Ergebniseingabe!$AZ$28:$AZ$55&lt;Ergebniseingabe!$BC$28:$BC$55))+SUMPRODUCT((Ergebniseingabe!$AE$28:$AY$55=E6)*(Ergebniseingabe!$AZ$28:$AZ$55&gt;Ergebniseingabe!$BC$28:$BC$55))</f>
        <v>3</v>
      </c>
      <c r="T6" s="63"/>
      <c r="U6" s="67"/>
      <c r="V6" s="67"/>
      <c r="W6" s="103"/>
      <c r="X6" s="103"/>
      <c r="Y6" s="103"/>
      <c r="Z6" s="103"/>
      <c r="AA6" s="67"/>
      <c r="AB6" s="103"/>
      <c r="AC6" s="103"/>
      <c r="AD6" s="103"/>
      <c r="AE6" s="103"/>
      <c r="AF6" s="103"/>
    </row>
    <row r="7" spans="1:32" s="61" customFormat="1" ht="12.75">
      <c r="A7" s="100">
        <v>4</v>
      </c>
      <c r="B7" s="99">
        <f t="shared" si="0"/>
        <v>8</v>
      </c>
      <c r="C7" s="99">
        <f t="shared" si="1"/>
        <v>8.007</v>
      </c>
      <c r="D7" s="99">
        <f t="shared" si="2"/>
        <v>8</v>
      </c>
      <c r="E7" s="100" t="str">
        <f>VLOOKUP(A7,Ergebniseingabe!$D$16:$Y$23,2,0)</f>
        <v>TSV Brokstedt</v>
      </c>
      <c r="F7" s="100">
        <f>SUMPRODUCT((E7=Ergebniseingabe!$I$28:$AC$55)*(Ergebniseingabe!$AZ$28:$AZ$55))+SUMPRODUCT((E7=Ergebniseingabe!$AE$28:$AY$55)*(Ergebniseingabe!$BC$28:$BC$55))</f>
        <v>3</v>
      </c>
      <c r="G7" s="100">
        <f>SUMPRODUCT((E7=Ergebniseingabe!$I$28:$AC$55)*(Ergebniseingabe!$BC$28:$BC$55))+SUMPRODUCT((E7=Ergebniseingabe!$AE$28:$AY$55)*(Ergebniseingabe!$AZ$28:$AZ$55))</f>
        <v>14</v>
      </c>
      <c r="H7" s="100">
        <f>(SUMPRODUCT((E7=Ergebniseingabe!$I$28:$AC$55)*((Ergebniseingabe!$AZ$28:$AZ$55)&gt;(Ergebniseingabe!$BC$28:$BC$55)))+SUMPRODUCT((E7=Ergebniseingabe!$AE$28:$AY$55)*((Ergebniseingabe!$BC$28:$BC$55)&gt;(Ergebniseingabe!$AZ$28:$AZ$55))))*3+SUMPRODUCT(((E7=Ergebniseingabe!$I$28:$AC$55)+(E7=Ergebniseingabe!$AE$28:$AY$55))*((Ergebniseingabe!$BC$28:$BC$55)=(Ergebniseingabe!$AZ$28:$AZ$55))*NOT(ISBLANK(Ergebniseingabe!$AZ$28:$AZ$55)))</f>
        <v>1</v>
      </c>
      <c r="I7" s="99">
        <f t="shared" si="3"/>
        <v>-11</v>
      </c>
      <c r="J7" s="100">
        <f t="shared" si="4"/>
        <v>89003</v>
      </c>
      <c r="K7" s="100">
        <f>SUMPRODUCT((Ergebniseingabe!$I$28:$AC$55=E7)*(Ergebniseingabe!$AZ$28:$AZ$55&lt;&gt;""))+SUMPRODUCT((Ergebniseingabe!$AE$28:$AY$55=E7)*(Ergebniseingabe!$BC$28:$BC$55&lt;&gt;""))</f>
        <v>7</v>
      </c>
      <c r="L7" s="100">
        <f>SUMPRODUCT((Ergebniseingabe!$I$28:$AC$55=E7)*(Ergebniseingabe!$AZ$28:$AZ$55&gt;Ergebniseingabe!$BC$28:$BC$55))+SUMPRODUCT((Ergebniseingabe!$AE$28:$AY$55=E7)*(Ergebniseingabe!$AZ$28:$AZ$55&lt;Ergebniseingabe!$BC$28:$BC$55))</f>
        <v>0</v>
      </c>
      <c r="M7" s="100">
        <f>SUMPRODUCT((Ergebniseingabe!$I$28:$AY$55=E7)*(Ergebniseingabe!$AZ$28:$AZ$55=Ergebniseingabe!$BC$28:$BC$55)*(Ergebniseingabe!$AZ$28:$AZ$55&lt;&gt;"")*(Ergebniseingabe!$BC$28:$BC$55&lt;&gt;""))</f>
        <v>1</v>
      </c>
      <c r="N7" s="100">
        <f>SUMPRODUCT((Ergebniseingabe!$I$28:$AC$55=E7)*(Ergebniseingabe!$AZ$28:$AZ$55&lt;Ergebniseingabe!$BC$28:$BC$55))+SUMPRODUCT((Ergebniseingabe!$AE$28:$AY$55=E7)*(Ergebniseingabe!$AZ$28:$AZ$55&gt;Ergebniseingabe!$BC$28:$BC$55))</f>
        <v>6</v>
      </c>
      <c r="T7" s="63"/>
      <c r="U7" s="67"/>
      <c r="V7" s="67"/>
      <c r="W7" s="103"/>
      <c r="X7" s="103"/>
      <c r="Y7" s="103"/>
      <c r="Z7" s="103"/>
      <c r="AA7" s="67"/>
      <c r="AB7" s="103"/>
      <c r="AC7" s="103"/>
      <c r="AD7" s="103"/>
      <c r="AE7" s="103"/>
      <c r="AF7" s="103"/>
    </row>
    <row r="8" spans="1:32" s="61" customFormat="1" ht="12.75">
      <c r="A8" s="100">
        <v>5</v>
      </c>
      <c r="B8" s="99">
        <f t="shared" si="0"/>
        <v>4</v>
      </c>
      <c r="C8" s="99">
        <f t="shared" si="1"/>
        <v>4.008</v>
      </c>
      <c r="D8" s="99">
        <f t="shared" si="2"/>
        <v>4</v>
      </c>
      <c r="E8" s="100" t="str">
        <f>VLOOKUP(A8,Ergebniseingabe!$D$16:$Y$23,2,0)</f>
        <v>Alemania Wilster</v>
      </c>
      <c r="F8" s="100">
        <f>SUMPRODUCT((E8=Ergebniseingabe!$I$28:$AC$55)*(Ergebniseingabe!$AZ$28:$AZ$55))+SUMPRODUCT((E8=Ergebniseingabe!$AE$28:$AY$55)*(Ergebniseingabe!$BC$28:$BC$55))</f>
        <v>10</v>
      </c>
      <c r="G8" s="100">
        <f>SUMPRODUCT((E8=Ergebniseingabe!$I$28:$AC$55)*(Ergebniseingabe!$BC$28:$BC$55))+SUMPRODUCT((E8=Ergebniseingabe!$AE$28:$AY$55)*(Ergebniseingabe!$AZ$28:$AZ$55))</f>
        <v>8</v>
      </c>
      <c r="H8" s="100">
        <f>(SUMPRODUCT((E8=Ergebniseingabe!$I$28:$AC$55)*((Ergebniseingabe!$AZ$28:$AZ$55)&gt;(Ergebniseingabe!$BC$28:$BC$55)))+SUMPRODUCT((E8=Ergebniseingabe!$AE$28:$AY$55)*((Ergebniseingabe!$BC$28:$BC$55)&gt;(Ergebniseingabe!$AZ$28:$AZ$55))))*3+SUMPRODUCT(((E8=Ergebniseingabe!$I$28:$AC$55)+(E8=Ergebniseingabe!$AE$28:$AY$55))*((Ergebniseingabe!$BC$28:$BC$55)=(Ergebniseingabe!$AZ$28:$AZ$55))*NOT(ISBLANK(Ergebniseingabe!$AZ$28:$AZ$55)))</f>
        <v>12</v>
      </c>
      <c r="I8" s="99">
        <f t="shared" si="3"/>
        <v>2</v>
      </c>
      <c r="J8" s="100">
        <f t="shared" si="4"/>
        <v>1202010</v>
      </c>
      <c r="K8" s="100">
        <f>SUMPRODUCT((Ergebniseingabe!$I$28:$AC$55=E8)*(Ergebniseingabe!$AZ$28:$AZ$55&lt;&gt;""))+SUMPRODUCT((Ergebniseingabe!$AE$28:$AY$55=E8)*(Ergebniseingabe!$BC$28:$BC$55&lt;&gt;""))</f>
        <v>7</v>
      </c>
      <c r="L8" s="100">
        <f>SUMPRODUCT((Ergebniseingabe!$I$28:$AC$55=E8)*(Ergebniseingabe!$AZ$28:$AZ$55&gt;Ergebniseingabe!$BC$28:$BC$55))+SUMPRODUCT((Ergebniseingabe!$AE$28:$AY$55=E8)*(Ergebniseingabe!$AZ$28:$AZ$55&lt;Ergebniseingabe!$BC$28:$BC$55))</f>
        <v>4</v>
      </c>
      <c r="M8" s="100">
        <f>SUMPRODUCT((Ergebniseingabe!$I$28:$AY$55=E8)*(Ergebniseingabe!$AZ$28:$AZ$55=Ergebniseingabe!$BC$28:$BC$55)*(Ergebniseingabe!$AZ$28:$AZ$55&lt;&gt;"")*(Ergebniseingabe!$BC$28:$BC$55&lt;&gt;""))</f>
        <v>0</v>
      </c>
      <c r="N8" s="100">
        <f>SUMPRODUCT((Ergebniseingabe!$I$28:$AC$55=E8)*(Ergebniseingabe!$AZ$28:$AZ$55&lt;Ergebniseingabe!$BC$28:$BC$55))+SUMPRODUCT((Ergebniseingabe!$AE$28:$AY$55=E8)*(Ergebniseingabe!$AZ$28:$AZ$55&gt;Ergebniseingabe!$BC$28:$BC$55))</f>
        <v>3</v>
      </c>
      <c r="T8" s="63"/>
      <c r="U8" s="67"/>
      <c r="V8" s="67"/>
      <c r="W8" s="103"/>
      <c r="X8" s="103"/>
      <c r="Y8" s="103"/>
      <c r="Z8" s="103"/>
      <c r="AA8" s="67"/>
      <c r="AB8" s="103"/>
      <c r="AC8" s="103"/>
      <c r="AD8" s="103"/>
      <c r="AE8" s="103"/>
      <c r="AF8" s="103"/>
    </row>
    <row r="9" spans="1:32" s="61" customFormat="1" ht="12.75">
      <c r="A9" s="100">
        <v>6</v>
      </c>
      <c r="B9" s="99">
        <f t="shared" si="0"/>
        <v>7</v>
      </c>
      <c r="C9" s="99">
        <f t="shared" si="1"/>
        <v>7.009</v>
      </c>
      <c r="D9" s="99">
        <f t="shared" si="2"/>
        <v>7</v>
      </c>
      <c r="E9" s="100" t="str">
        <f>VLOOKUP(A9,Ergebniseingabe!$D$16:$Y$23,2,0)</f>
        <v>TSV Oldendorf</v>
      </c>
      <c r="F9" s="100">
        <f>SUMPRODUCT((E9=Ergebniseingabe!$I$28:$AC$55)*(Ergebniseingabe!$AZ$28:$AZ$55))+SUMPRODUCT((E9=Ergebniseingabe!$AE$28:$AY$55)*(Ergebniseingabe!$BC$28:$BC$55))</f>
        <v>4</v>
      </c>
      <c r="G9" s="100">
        <f>SUMPRODUCT((E9=Ergebniseingabe!$I$28:$AC$55)*(Ergebniseingabe!$BC$28:$BC$55))+SUMPRODUCT((E9=Ergebniseingabe!$AE$28:$AY$55)*(Ergebniseingabe!$AZ$28:$AZ$55))</f>
        <v>19</v>
      </c>
      <c r="H9" s="100">
        <f>(SUMPRODUCT((E9=Ergebniseingabe!$I$28:$AC$55)*((Ergebniseingabe!$AZ$28:$AZ$55)&gt;(Ergebniseingabe!$BC$28:$BC$55)))+SUMPRODUCT((E9=Ergebniseingabe!$AE$28:$AY$55)*((Ergebniseingabe!$BC$28:$BC$55)&gt;(Ergebniseingabe!$AZ$28:$AZ$55))))*3+SUMPRODUCT(((E9=Ergebniseingabe!$I$28:$AC$55)+(E9=Ergebniseingabe!$AE$28:$AY$55))*((Ergebniseingabe!$BC$28:$BC$55)=(Ergebniseingabe!$AZ$28:$AZ$55))*NOT(ISBLANK(Ergebniseingabe!$AZ$28:$AZ$55)))</f>
        <v>3</v>
      </c>
      <c r="I9" s="99">
        <f t="shared" si="3"/>
        <v>-15</v>
      </c>
      <c r="J9" s="100">
        <f t="shared" si="4"/>
        <v>285004</v>
      </c>
      <c r="K9" s="100">
        <f>SUMPRODUCT((Ergebniseingabe!$I$28:$AC$55=E9)*(Ergebniseingabe!$AZ$28:$AZ$55&lt;&gt;""))+SUMPRODUCT((Ergebniseingabe!$AE$28:$AY$55=E9)*(Ergebniseingabe!$BC$28:$BC$55&lt;&gt;""))</f>
        <v>7</v>
      </c>
      <c r="L9" s="100">
        <f>SUMPRODUCT((Ergebniseingabe!$I$28:$AC$55=E9)*(Ergebniseingabe!$AZ$28:$AZ$55&gt;Ergebniseingabe!$BC$28:$BC$55))+SUMPRODUCT((Ergebniseingabe!$AE$28:$AY$55=E9)*(Ergebniseingabe!$AZ$28:$AZ$55&lt;Ergebniseingabe!$BC$28:$BC$55))</f>
        <v>1</v>
      </c>
      <c r="M9" s="100">
        <f>SUMPRODUCT((Ergebniseingabe!$I$28:$AY$55=E9)*(Ergebniseingabe!$AZ$28:$AZ$55=Ergebniseingabe!$BC$28:$BC$55)*(Ergebniseingabe!$AZ$28:$AZ$55&lt;&gt;"")*(Ergebniseingabe!$BC$28:$BC$55&lt;&gt;""))</f>
        <v>0</v>
      </c>
      <c r="N9" s="100">
        <f>SUMPRODUCT((Ergebniseingabe!$I$28:$AC$55=E9)*(Ergebniseingabe!$AZ$28:$AZ$55&lt;Ergebniseingabe!$BC$28:$BC$55))+SUMPRODUCT((Ergebniseingabe!$AE$28:$AY$55=E9)*(Ergebniseingabe!$AZ$28:$AZ$55&gt;Ergebniseingabe!$BC$28:$BC$55))</f>
        <v>6</v>
      </c>
      <c r="T9" s="63"/>
      <c r="U9" s="67"/>
      <c r="V9" s="67"/>
      <c r="W9" s="103"/>
      <c r="X9" s="103"/>
      <c r="Y9" s="103"/>
      <c r="Z9" s="103"/>
      <c r="AA9" s="67"/>
      <c r="AB9" s="103"/>
      <c r="AC9" s="103"/>
      <c r="AD9" s="103"/>
      <c r="AE9" s="103"/>
      <c r="AF9" s="103"/>
    </row>
    <row r="10" spans="1:32" s="61" customFormat="1" ht="12.75">
      <c r="A10" s="100">
        <v>7</v>
      </c>
      <c r="B10" s="99">
        <f t="shared" si="0"/>
        <v>2</v>
      </c>
      <c r="C10" s="99">
        <f t="shared" si="1"/>
        <v>2.01</v>
      </c>
      <c r="D10" s="99">
        <f t="shared" si="2"/>
        <v>2</v>
      </c>
      <c r="E10" s="100" t="str">
        <f>VLOOKUP(A10,Ergebniseingabe!$D$16:$Y$23,2,0)</f>
        <v>MTSV Hohenwestedt</v>
      </c>
      <c r="F10" s="100">
        <f>SUMPRODUCT((E10=Ergebniseingabe!$I$28:$AC$55)*(Ergebniseingabe!$AZ$28:$AZ$55))+SUMPRODUCT((E10=Ergebniseingabe!$AE$28:$AY$55)*(Ergebniseingabe!$BC$28:$BC$55))</f>
        <v>15</v>
      </c>
      <c r="G10" s="100">
        <f>SUMPRODUCT((E10=Ergebniseingabe!$I$28:$AC$55)*(Ergebniseingabe!$BC$28:$BC$55))+SUMPRODUCT((E10=Ergebniseingabe!$AE$28:$AY$55)*(Ergebniseingabe!$AZ$28:$AZ$55))</f>
        <v>3</v>
      </c>
      <c r="H10" s="100">
        <f>(SUMPRODUCT((E10=Ergebniseingabe!$I$28:$AC$55)*((Ergebniseingabe!$AZ$28:$AZ$55)&gt;(Ergebniseingabe!$BC$28:$BC$55)))+SUMPRODUCT((E10=Ergebniseingabe!$AE$28:$AY$55)*((Ergebniseingabe!$BC$28:$BC$55)&gt;(Ergebniseingabe!$AZ$28:$AZ$55))))*3+SUMPRODUCT(((E10=Ergebniseingabe!$I$28:$AC$55)+(E10=Ergebniseingabe!$AE$28:$AY$55))*((Ergebniseingabe!$BC$28:$BC$55)=(Ergebniseingabe!$AZ$28:$AZ$55))*NOT(ISBLANK(Ergebniseingabe!$AZ$28:$AZ$55)))</f>
        <v>18</v>
      </c>
      <c r="I10" s="99">
        <f t="shared" si="3"/>
        <v>12</v>
      </c>
      <c r="J10" s="100">
        <f t="shared" si="4"/>
        <v>1812015</v>
      </c>
      <c r="K10" s="100">
        <f>SUMPRODUCT((Ergebniseingabe!$I$28:$AC$55=E10)*(Ergebniseingabe!$AZ$28:$AZ$55&lt;&gt;""))+SUMPRODUCT((Ergebniseingabe!$AE$28:$AY$55=E10)*(Ergebniseingabe!$BC$28:$BC$55&lt;&gt;""))</f>
        <v>7</v>
      </c>
      <c r="L10" s="100">
        <f>SUMPRODUCT((Ergebniseingabe!$I$28:$AC$55=E10)*(Ergebniseingabe!$AZ$28:$AZ$55&gt;Ergebniseingabe!$BC$28:$BC$55))+SUMPRODUCT((Ergebniseingabe!$AE$28:$AY$55=E10)*(Ergebniseingabe!$AZ$28:$AZ$55&lt;Ergebniseingabe!$BC$28:$BC$55))</f>
        <v>6</v>
      </c>
      <c r="M10" s="100">
        <f>SUMPRODUCT((Ergebniseingabe!$I$28:$AY$55=E10)*(Ergebniseingabe!$AZ$28:$AZ$55=Ergebniseingabe!$BC$28:$BC$55)*(Ergebniseingabe!$AZ$28:$AZ$55&lt;&gt;"")*(Ergebniseingabe!$BC$28:$BC$55&lt;&gt;""))</f>
        <v>0</v>
      </c>
      <c r="N10" s="100">
        <f>SUMPRODUCT((Ergebniseingabe!$I$28:$AC$55=E10)*(Ergebniseingabe!$AZ$28:$AZ$55&lt;Ergebniseingabe!$BC$28:$BC$55))+SUMPRODUCT((Ergebniseingabe!$AE$28:$AY$55=E10)*(Ergebniseingabe!$AZ$28:$AZ$55&gt;Ergebniseingabe!$BC$28:$BC$55))</f>
        <v>1</v>
      </c>
      <c r="T10" s="63"/>
      <c r="U10" s="67"/>
      <c r="V10" s="67"/>
      <c r="W10" s="103"/>
      <c r="X10" s="103"/>
      <c r="Y10" s="103"/>
      <c r="Z10" s="103"/>
      <c r="AA10" s="67"/>
      <c r="AB10" s="103"/>
      <c r="AC10" s="103"/>
      <c r="AD10" s="103"/>
      <c r="AE10" s="103"/>
      <c r="AF10" s="103"/>
    </row>
    <row r="11" spans="1:32" s="61" customFormat="1" ht="12.75">
      <c r="A11" s="100">
        <v>8</v>
      </c>
      <c r="B11" s="99">
        <f t="shared" si="0"/>
        <v>6</v>
      </c>
      <c r="C11" s="99">
        <f t="shared" si="1"/>
        <v>6.011</v>
      </c>
      <c r="D11" s="99">
        <f t="shared" si="2"/>
        <v>6</v>
      </c>
      <c r="E11" s="100" t="str">
        <f>VLOOKUP(A11,Ergebniseingabe!$D$16:$Y$23,2,0)</f>
        <v>SG Störtal</v>
      </c>
      <c r="F11" s="100">
        <f>SUMPRODUCT((E11=Ergebniseingabe!$I$28:$AC$55)*(Ergebniseingabe!$AZ$28:$AZ$55))+SUMPRODUCT((E11=Ergebniseingabe!$AE$28:$AY$55)*(Ergebniseingabe!$BC$28:$BC$55))</f>
        <v>3</v>
      </c>
      <c r="G11" s="100">
        <f>SUMPRODUCT((E11=Ergebniseingabe!$I$28:$AC$55)*(Ergebniseingabe!$BC$28:$BC$55))+SUMPRODUCT((E11=Ergebniseingabe!$AE$28:$AY$55)*(Ergebniseingabe!$AZ$28:$AZ$55))</f>
        <v>9</v>
      </c>
      <c r="H11" s="100">
        <f>(SUMPRODUCT((E11=Ergebniseingabe!$I$28:$AC$55)*((Ergebniseingabe!$AZ$28:$AZ$55)&gt;(Ergebniseingabe!$BC$28:$BC$55)))+SUMPRODUCT((E11=Ergebniseingabe!$AE$28:$AY$55)*((Ergebniseingabe!$BC$28:$BC$55)&gt;(Ergebniseingabe!$AZ$28:$AZ$55))))*3+SUMPRODUCT(((E11=Ergebniseingabe!$I$28:$AC$55)+(E11=Ergebniseingabe!$AE$28:$AY$55))*((Ergebniseingabe!$BC$28:$BC$55)=(Ergebniseingabe!$AZ$28:$AZ$55))*NOT(ISBLANK(Ergebniseingabe!$AZ$28:$AZ$55)))</f>
        <v>6</v>
      </c>
      <c r="I11" s="99">
        <f t="shared" si="3"/>
        <v>-6</v>
      </c>
      <c r="J11" s="100">
        <f t="shared" si="4"/>
        <v>594003</v>
      </c>
      <c r="K11" s="100">
        <f>SUMPRODUCT((Ergebniseingabe!$I$28:$AC$55=E11)*(Ergebniseingabe!$AZ$28:$AZ$55&lt;&gt;""))+SUMPRODUCT((Ergebniseingabe!$AE$28:$AY$55=E11)*(Ergebniseingabe!$BC$28:$BC$55&lt;&gt;""))</f>
        <v>7</v>
      </c>
      <c r="L11" s="100">
        <f>SUMPRODUCT((Ergebniseingabe!$I$28:$AC$55=E11)*(Ergebniseingabe!$AZ$28:$AZ$55&gt;Ergebniseingabe!$BC$28:$BC$55))+SUMPRODUCT((Ergebniseingabe!$AE$28:$AY$55=E11)*(Ergebniseingabe!$AZ$28:$AZ$55&lt;Ergebniseingabe!$BC$28:$BC$55))</f>
        <v>2</v>
      </c>
      <c r="M11" s="100">
        <f>SUMPRODUCT((Ergebniseingabe!$I$28:$AY$55=E11)*(Ergebniseingabe!$AZ$28:$AZ$55=Ergebniseingabe!$BC$28:$BC$55)*(Ergebniseingabe!$AZ$28:$AZ$55&lt;&gt;"")*(Ergebniseingabe!$BC$28:$BC$55&lt;&gt;""))</f>
        <v>0</v>
      </c>
      <c r="N11" s="100">
        <f>SUMPRODUCT((Ergebniseingabe!$I$28:$AC$55=E11)*(Ergebniseingabe!$AZ$28:$AZ$55&lt;Ergebniseingabe!$BC$28:$BC$55))+SUMPRODUCT((Ergebniseingabe!$AE$28:$AY$55=E11)*(Ergebniseingabe!$AZ$28:$AZ$55&gt;Ergebniseingabe!$BC$28:$BC$55))</f>
        <v>5</v>
      </c>
      <c r="T11" s="63"/>
      <c r="U11" s="67"/>
      <c r="V11" s="67"/>
      <c r="W11" s="103"/>
      <c r="X11" s="103"/>
      <c r="Y11" s="103"/>
      <c r="Z11" s="103"/>
      <c r="AA11" s="67"/>
      <c r="AB11" s="103"/>
      <c r="AC11" s="103"/>
      <c r="AD11" s="103"/>
      <c r="AE11" s="103"/>
      <c r="AF11" s="103"/>
    </row>
    <row r="12" spans="1:29" s="61" customFormat="1" ht="12.75">
      <c r="A12" s="99">
        <f>COUNT((A4:A11))*(COUNT(A4:A11)-1)</f>
        <v>56</v>
      </c>
      <c r="B12" s="99"/>
      <c r="C12" s="99"/>
      <c r="D12" s="99"/>
      <c r="E12" s="99"/>
      <c r="F12" s="99"/>
      <c r="G12" s="99"/>
      <c r="H12" s="99"/>
      <c r="I12" s="99"/>
      <c r="J12" s="99"/>
      <c r="K12" s="99">
        <f>SUM(K4:K11)</f>
        <v>56</v>
      </c>
      <c r="L12" s="100"/>
      <c r="M12" s="100"/>
      <c r="N12" s="100"/>
      <c r="S12" s="63"/>
      <c r="Z12" s="63"/>
      <c r="AC12" s="67"/>
    </row>
    <row r="13" s="61" customFormat="1" ht="12.75"/>
    <row r="14" s="61" customFormat="1" ht="12.75"/>
    <row r="15" s="61" customFormat="1" ht="12.75"/>
    <row r="16" spans="3:8" s="61" customFormat="1" ht="12.75">
      <c r="C16" s="61">
        <v>1</v>
      </c>
      <c r="D16" s="61" t="str">
        <f aca="true" t="shared" si="5" ref="D16:D47">E16&amp;F16</f>
        <v>TSV HeiligenstedtenSG Breitenburg</v>
      </c>
      <c r="E16" s="61" t="str">
        <f>E4</f>
        <v>TSV Heiligenstedten</v>
      </c>
      <c r="F16" s="61" t="str">
        <f aca="true" t="shared" si="6" ref="F16:F22">E5</f>
        <v>SG Breitenburg</v>
      </c>
      <c r="G16" s="103" t="str">
        <f>IF(SUMPRODUCT((Ergebniseingabe!$I$28:$I$55=E16)*(Ergebniseingabe!$AE$28:$AE$55=F16)*(ISNUMBER(Ergebniseingabe!$BC$28:$BC$55)))=1,SUMPRODUCT((Ergebniseingabe!$I$28:$I$55=E16)*(Ergebniseingabe!$AE$28:$AE$55=F16)*(Ergebniseingabe!$AZ$28:$AZ$55))&amp;":"&amp;SUMPRODUCT((Ergebniseingabe!$I$28:$I$55=E16)*(Ergebniseingabe!$AE$28:$AE$55=F16)*(Ergebniseingabe!$BC$28:$BC$55)),"")</f>
        <v>1:1</v>
      </c>
      <c r="H16" s="103">
        <f>IF(SUMPRODUCT((Ergebniseingabe!$AE$28:$AE$55=E16)*(Ergebniseingabe!$I$28:$I$55=F16)*(ISNUMBER(Ergebniseingabe!$BC$28:$BC$55)))=1,SUMPRODUCT((Ergebniseingabe!$AE$28:$AE$55=E16)*(Ergebniseingabe!$I$28:$I$55=F16)*(Ergebniseingabe!$BC$28:$BC$55))&amp;":"&amp;SUMPRODUCT((Ergebniseingabe!$AE$28:$AE$55=E16)*(Ergebniseingabe!$I$28:$I$55=F16)*(Ergebniseingabe!$AZ$28:$AZ$55)),"")</f>
      </c>
    </row>
    <row r="17" spans="3:8" s="61" customFormat="1" ht="12.75">
      <c r="C17" s="61">
        <v>2</v>
      </c>
      <c r="D17" s="61" t="str">
        <f t="shared" si="5"/>
        <v>TSV HeiligenstedtenETSV Fortuna Glückstadt</v>
      </c>
      <c r="E17" s="61" t="str">
        <f>E4</f>
        <v>TSV Heiligenstedten</v>
      </c>
      <c r="F17" s="61" t="str">
        <f t="shared" si="6"/>
        <v>ETSV Fortuna Glückstadt</v>
      </c>
      <c r="G17" s="103" t="str">
        <f>IF(SUMPRODUCT((Ergebniseingabe!$I$28:$I$55=E17)*(Ergebniseingabe!$AE$28:$AE$55=F17)*(ISNUMBER(Ergebniseingabe!$BC$28:$BC$55)))=1,SUMPRODUCT((Ergebniseingabe!$I$28:$I$55=E17)*(Ergebniseingabe!$AE$28:$AE$55=F17)*(Ergebniseingabe!$AZ$28:$AZ$55))&amp;":"&amp;SUMPRODUCT((Ergebniseingabe!$I$28:$I$55=E17)*(Ergebniseingabe!$AE$28:$AE$55=F17)*(Ergebniseingabe!$BC$28:$BC$55)),"")</f>
        <v>2:0</v>
      </c>
      <c r="H17" s="103">
        <f>IF(SUMPRODUCT((Ergebniseingabe!$AE$28:$AE$55=E17)*(Ergebniseingabe!$I$28:$I$55=F17)*(ISNUMBER(Ergebniseingabe!$BC$28:$BC$55)))=1,SUMPRODUCT((Ergebniseingabe!$AE$28:$AE$55=E17)*(Ergebniseingabe!$I$28:$I$55=F17)*(Ergebniseingabe!$BC$28:$BC$55))&amp;":"&amp;SUMPRODUCT((Ergebniseingabe!$AE$28:$AE$55=E17)*(Ergebniseingabe!$I$28:$I$55=F17)*(Ergebniseingabe!$AZ$28:$AZ$55)),"")</f>
      </c>
    </row>
    <row r="18" spans="3:8" s="61" customFormat="1" ht="12.75">
      <c r="C18" s="61">
        <v>3</v>
      </c>
      <c r="D18" s="61" t="str">
        <f t="shared" si="5"/>
        <v>TSV HeiligenstedtenTSV Brokstedt</v>
      </c>
      <c r="E18" s="61" t="str">
        <f>E4</f>
        <v>TSV Heiligenstedten</v>
      </c>
      <c r="F18" s="61" t="str">
        <f t="shared" si="6"/>
        <v>TSV Brokstedt</v>
      </c>
      <c r="G18" s="103">
        <f>IF(SUMPRODUCT((Ergebniseingabe!$I$28:$I$55=E18)*(Ergebniseingabe!$AE$28:$AE$55=F18)*(ISNUMBER(Ergebniseingabe!$BC$28:$BC$55)))=1,SUMPRODUCT((Ergebniseingabe!$I$28:$I$55=E18)*(Ergebniseingabe!$AE$28:$AE$55=F18)*(Ergebniseingabe!$AZ$28:$AZ$55))&amp;":"&amp;SUMPRODUCT((Ergebniseingabe!$I$28:$I$55=E18)*(Ergebniseingabe!$AE$28:$AE$55=F18)*(Ergebniseingabe!$BC$28:$BC$55)),"")</f>
      </c>
      <c r="H18" s="103" t="str">
        <f>IF(SUMPRODUCT((Ergebniseingabe!$AE$28:$AE$55=E18)*(Ergebniseingabe!$I$28:$I$55=F18)*(ISNUMBER(Ergebniseingabe!$BC$28:$BC$55)))=1,SUMPRODUCT((Ergebniseingabe!$AE$28:$AE$55=E18)*(Ergebniseingabe!$I$28:$I$55=F18)*(Ergebniseingabe!$BC$28:$BC$55))&amp;":"&amp;SUMPRODUCT((Ergebniseingabe!$AE$28:$AE$55=E18)*(Ergebniseingabe!$I$28:$I$55=F18)*(Ergebniseingabe!$AZ$28:$AZ$55)),"")</f>
        <v>2:0</v>
      </c>
    </row>
    <row r="19" spans="3:8" s="61" customFormat="1" ht="12.75">
      <c r="C19" s="61">
        <v>4</v>
      </c>
      <c r="D19" s="61" t="str">
        <f t="shared" si="5"/>
        <v>TSV HeiligenstedtenAlemania Wilster</v>
      </c>
      <c r="E19" s="61" t="str">
        <f>E4</f>
        <v>TSV Heiligenstedten</v>
      </c>
      <c r="F19" s="61" t="str">
        <f t="shared" si="6"/>
        <v>Alemania Wilster</v>
      </c>
      <c r="G19" s="103">
        <f>IF(SUMPRODUCT((Ergebniseingabe!$I$28:$I$55=E19)*(Ergebniseingabe!$AE$28:$AE$55=F19)*(ISNUMBER(Ergebniseingabe!$BC$28:$BC$55)))=1,SUMPRODUCT((Ergebniseingabe!$I$28:$I$55=E19)*(Ergebniseingabe!$AE$28:$AE$55=F19)*(Ergebniseingabe!$AZ$28:$AZ$55))&amp;":"&amp;SUMPRODUCT((Ergebniseingabe!$I$28:$I$55=E19)*(Ergebniseingabe!$AE$28:$AE$55=F19)*(Ergebniseingabe!$BC$28:$BC$55)),"")</f>
      </c>
      <c r="H19" s="103" t="str">
        <f>IF(SUMPRODUCT((Ergebniseingabe!$AE$28:$AE$55=E19)*(Ergebniseingabe!$I$28:$I$55=F19)*(ISNUMBER(Ergebniseingabe!$BC$28:$BC$55)))=1,SUMPRODUCT((Ergebniseingabe!$AE$28:$AE$55=E19)*(Ergebniseingabe!$I$28:$I$55=F19)*(Ergebniseingabe!$BC$28:$BC$55))&amp;":"&amp;SUMPRODUCT((Ergebniseingabe!$AE$28:$AE$55=E19)*(Ergebniseingabe!$I$28:$I$55=F19)*(Ergebniseingabe!$AZ$28:$AZ$55)),"")</f>
        <v>2:1</v>
      </c>
    </row>
    <row r="20" spans="3:8" s="61" customFormat="1" ht="12.75">
      <c r="C20" s="61">
        <v>5</v>
      </c>
      <c r="D20" s="61" t="str">
        <f t="shared" si="5"/>
        <v>TSV HeiligenstedtenTSV Oldendorf</v>
      </c>
      <c r="E20" s="61" t="str">
        <f>E4</f>
        <v>TSV Heiligenstedten</v>
      </c>
      <c r="F20" s="61" t="str">
        <f t="shared" si="6"/>
        <v>TSV Oldendorf</v>
      </c>
      <c r="G20" s="103" t="str">
        <f>IF(SUMPRODUCT((Ergebniseingabe!$I$28:$I$55=E20)*(Ergebniseingabe!$AE$28:$AE$55=F20)*(ISNUMBER(Ergebniseingabe!$BC$28:$BC$55)))=1,SUMPRODUCT((Ergebniseingabe!$I$28:$I$55=E20)*(Ergebniseingabe!$AE$28:$AE$55=F20)*(Ergebniseingabe!$AZ$28:$AZ$55))&amp;":"&amp;SUMPRODUCT((Ergebniseingabe!$I$28:$I$55=E20)*(Ergebniseingabe!$AE$28:$AE$55=F20)*(Ergebniseingabe!$BC$28:$BC$55)),"")</f>
        <v>5:1</v>
      </c>
      <c r="H20" s="103">
        <f>IF(SUMPRODUCT((Ergebniseingabe!$AE$28:$AE$55=E20)*(Ergebniseingabe!$I$28:$I$55=F20)*(ISNUMBER(Ergebniseingabe!$BC$28:$BC$55)))=1,SUMPRODUCT((Ergebniseingabe!$AE$28:$AE$55=E20)*(Ergebniseingabe!$I$28:$I$55=F20)*(Ergebniseingabe!$BC$28:$BC$55))&amp;":"&amp;SUMPRODUCT((Ergebniseingabe!$AE$28:$AE$55=E20)*(Ergebniseingabe!$I$28:$I$55=F20)*(Ergebniseingabe!$AZ$28:$AZ$55)),"")</f>
      </c>
    </row>
    <row r="21" spans="3:8" s="61" customFormat="1" ht="12.75">
      <c r="C21" s="61">
        <v>6</v>
      </c>
      <c r="D21" s="61" t="str">
        <f t="shared" si="5"/>
        <v>TSV HeiligenstedtenMTSV Hohenwestedt</v>
      </c>
      <c r="E21" s="61" t="str">
        <f>E4</f>
        <v>TSV Heiligenstedten</v>
      </c>
      <c r="F21" s="61" t="str">
        <f t="shared" si="6"/>
        <v>MTSV Hohenwestedt</v>
      </c>
      <c r="G21" s="103" t="str">
        <f>IF(SUMPRODUCT((Ergebniseingabe!$I$28:$I$55=E21)*(Ergebniseingabe!$AE$28:$AE$55=F21)*(ISNUMBER(Ergebniseingabe!$BC$28:$BC$55)))=1,SUMPRODUCT((Ergebniseingabe!$I$28:$I$55=E21)*(Ergebniseingabe!$AE$28:$AE$55=F21)*(Ergebniseingabe!$AZ$28:$AZ$55))&amp;":"&amp;SUMPRODUCT((Ergebniseingabe!$I$28:$I$55=E21)*(Ergebniseingabe!$AE$28:$AE$55=F21)*(Ergebniseingabe!$BC$28:$BC$55)),"")</f>
        <v>3:1</v>
      </c>
      <c r="H21" s="103">
        <f>IF(SUMPRODUCT((Ergebniseingabe!$AE$28:$AE$55=E21)*(Ergebniseingabe!$I$28:$I$55=F21)*(ISNUMBER(Ergebniseingabe!$BC$28:$BC$55)))=1,SUMPRODUCT((Ergebniseingabe!$AE$28:$AE$55=E21)*(Ergebniseingabe!$I$28:$I$55=F21)*(Ergebniseingabe!$BC$28:$BC$55))&amp;":"&amp;SUMPRODUCT((Ergebniseingabe!$AE$28:$AE$55=E21)*(Ergebniseingabe!$I$28:$I$55=F21)*(Ergebniseingabe!$AZ$28:$AZ$55)),"")</f>
      </c>
    </row>
    <row r="22" spans="3:8" s="61" customFormat="1" ht="12.75">
      <c r="C22" s="61">
        <v>7</v>
      </c>
      <c r="D22" s="61" t="str">
        <f t="shared" si="5"/>
        <v>TSV HeiligenstedtenSG Störtal</v>
      </c>
      <c r="E22" s="61" t="str">
        <f>E4</f>
        <v>TSV Heiligenstedten</v>
      </c>
      <c r="F22" s="61" t="str">
        <f t="shared" si="6"/>
        <v>SG Störtal</v>
      </c>
      <c r="G22" s="103">
        <f>IF(SUMPRODUCT((Ergebniseingabe!$I$28:$I$55=E22)*(Ergebniseingabe!$AE$28:$AE$55=F22)*(ISNUMBER(Ergebniseingabe!$BC$28:$BC$55)))=1,SUMPRODUCT((Ergebniseingabe!$I$28:$I$55=E22)*(Ergebniseingabe!$AE$28:$AE$55=F22)*(Ergebniseingabe!$AZ$28:$AZ$55))&amp;":"&amp;SUMPRODUCT((Ergebniseingabe!$I$28:$I$55=E22)*(Ergebniseingabe!$AE$28:$AE$55=F22)*(Ergebniseingabe!$BC$28:$BC$55)),"")</f>
      </c>
      <c r="H22" s="103" t="str">
        <f>IF(SUMPRODUCT((Ergebniseingabe!$AE$28:$AE$55=E22)*(Ergebniseingabe!$I$28:$I$55=F22)*(ISNUMBER(Ergebniseingabe!$BC$28:$BC$55)))=1,SUMPRODUCT((Ergebniseingabe!$AE$28:$AE$55=E22)*(Ergebniseingabe!$I$28:$I$55=F22)*(Ergebniseingabe!$BC$28:$BC$55))&amp;":"&amp;SUMPRODUCT((Ergebniseingabe!$AE$28:$AE$55=E22)*(Ergebniseingabe!$I$28:$I$55=F22)*(Ergebniseingabe!$AZ$28:$AZ$55)),"")</f>
        <v>3:0</v>
      </c>
    </row>
    <row r="23" spans="3:8" s="61" customFormat="1" ht="12.75">
      <c r="C23" s="61">
        <v>8</v>
      </c>
      <c r="D23" s="61" t="str">
        <f t="shared" si="5"/>
        <v>SG BreitenburgETSV Fortuna Glückstadt</v>
      </c>
      <c r="E23" s="61" t="str">
        <f>E5</f>
        <v>SG Breitenburg</v>
      </c>
      <c r="F23" s="61" t="str">
        <f aca="true" t="shared" si="7" ref="F23:F28">E6</f>
        <v>ETSV Fortuna Glückstadt</v>
      </c>
      <c r="G23" s="103" t="str">
        <f>IF(SUMPRODUCT((Ergebniseingabe!$I$28:$I$55=E23)*(Ergebniseingabe!$AE$28:$AE$55=F23)*(ISNUMBER(Ergebniseingabe!$BC$28:$BC$55)))=1,SUMPRODUCT((Ergebniseingabe!$I$28:$I$55=E23)*(Ergebniseingabe!$AE$28:$AE$55=F23)*(Ergebniseingabe!$AZ$28:$AZ$55))&amp;":"&amp;SUMPRODUCT((Ergebniseingabe!$I$28:$I$55=E23)*(Ergebniseingabe!$AE$28:$AE$55=F23)*(Ergebniseingabe!$BC$28:$BC$55)),"")</f>
        <v>0:1</v>
      </c>
      <c r="H23" s="103">
        <f>IF(SUMPRODUCT((Ergebniseingabe!$AE$28:$AE$55=E23)*(Ergebniseingabe!$I$28:$I$55=F23)*(ISNUMBER(Ergebniseingabe!$BC$28:$BC$55)))=1,SUMPRODUCT((Ergebniseingabe!$AE$28:$AE$55=E23)*(Ergebniseingabe!$I$28:$I$55=F23)*(Ergebniseingabe!$BC$28:$BC$55))&amp;":"&amp;SUMPRODUCT((Ergebniseingabe!$AE$28:$AE$55=E23)*(Ergebniseingabe!$I$28:$I$55=F23)*(Ergebniseingabe!$AZ$28:$AZ$55)),"")</f>
      </c>
    </row>
    <row r="24" spans="3:8" s="61" customFormat="1" ht="12.75">
      <c r="C24" s="61">
        <v>9</v>
      </c>
      <c r="D24" s="61" t="str">
        <f t="shared" si="5"/>
        <v>SG BreitenburgTSV Brokstedt</v>
      </c>
      <c r="E24" s="61" t="str">
        <f>E5</f>
        <v>SG Breitenburg</v>
      </c>
      <c r="F24" s="61" t="str">
        <f t="shared" si="7"/>
        <v>TSV Brokstedt</v>
      </c>
      <c r="G24" s="103">
        <f>IF(SUMPRODUCT((Ergebniseingabe!$I$28:$I$55=E24)*(Ergebniseingabe!$AE$28:$AE$55=F24)*(ISNUMBER(Ergebniseingabe!$BC$28:$BC$55)))=1,SUMPRODUCT((Ergebniseingabe!$I$28:$I$55=E24)*(Ergebniseingabe!$AE$28:$AE$55=F24)*(Ergebniseingabe!$AZ$28:$AZ$55))&amp;":"&amp;SUMPRODUCT((Ergebniseingabe!$I$28:$I$55=E24)*(Ergebniseingabe!$AE$28:$AE$55=F24)*(Ergebniseingabe!$BC$28:$BC$55)),"")</f>
      </c>
      <c r="H24" s="103" t="str">
        <f>IF(SUMPRODUCT((Ergebniseingabe!$AE$28:$AE$55=E24)*(Ergebniseingabe!$I$28:$I$55=F24)*(ISNUMBER(Ergebniseingabe!$BC$28:$BC$55)))=1,SUMPRODUCT((Ergebniseingabe!$AE$28:$AE$55=E24)*(Ergebniseingabe!$I$28:$I$55=F24)*(Ergebniseingabe!$BC$28:$BC$55))&amp;":"&amp;SUMPRODUCT((Ergebniseingabe!$AE$28:$AE$55=E24)*(Ergebniseingabe!$I$28:$I$55=F24)*(Ergebniseingabe!$AZ$28:$AZ$55)),"")</f>
        <v>3:1</v>
      </c>
    </row>
    <row r="25" spans="3:8" s="61" customFormat="1" ht="12.75">
      <c r="C25" s="61">
        <v>10</v>
      </c>
      <c r="D25" s="61" t="str">
        <f t="shared" si="5"/>
        <v>SG BreitenburgAlemania Wilster</v>
      </c>
      <c r="E25" s="61" t="str">
        <f>E5</f>
        <v>SG Breitenburg</v>
      </c>
      <c r="F25" s="61" t="str">
        <f t="shared" si="7"/>
        <v>Alemania Wilster</v>
      </c>
      <c r="G25" s="103" t="str">
        <f>IF(SUMPRODUCT((Ergebniseingabe!$I$28:$I$55=E25)*(Ergebniseingabe!$AE$28:$AE$55=F25)*(ISNUMBER(Ergebniseingabe!$BC$28:$BC$55)))=1,SUMPRODUCT((Ergebniseingabe!$I$28:$I$55=E25)*(Ergebniseingabe!$AE$28:$AE$55=F25)*(Ergebniseingabe!$AZ$28:$AZ$55))&amp;":"&amp;SUMPRODUCT((Ergebniseingabe!$I$28:$I$55=E25)*(Ergebniseingabe!$AE$28:$AE$55=F25)*(Ergebniseingabe!$BC$28:$BC$55)),"")</f>
        <v>1:0</v>
      </c>
      <c r="H25" s="103">
        <f>IF(SUMPRODUCT((Ergebniseingabe!$AE$28:$AE$55=E25)*(Ergebniseingabe!$I$28:$I$55=F25)*(ISNUMBER(Ergebniseingabe!$BC$28:$BC$55)))=1,SUMPRODUCT((Ergebniseingabe!$AE$28:$AE$55=E25)*(Ergebniseingabe!$I$28:$I$55=F25)*(Ergebniseingabe!$BC$28:$BC$55))&amp;":"&amp;SUMPRODUCT((Ergebniseingabe!$AE$28:$AE$55=E25)*(Ergebniseingabe!$I$28:$I$55=F25)*(Ergebniseingabe!$AZ$28:$AZ$55)),"")</f>
      </c>
    </row>
    <row r="26" spans="3:8" s="61" customFormat="1" ht="12.75">
      <c r="C26" s="61">
        <v>11</v>
      </c>
      <c r="D26" s="61" t="str">
        <f t="shared" si="5"/>
        <v>SG BreitenburgTSV Oldendorf</v>
      </c>
      <c r="E26" s="61" t="str">
        <f>E5</f>
        <v>SG Breitenburg</v>
      </c>
      <c r="F26" s="61" t="str">
        <f t="shared" si="7"/>
        <v>TSV Oldendorf</v>
      </c>
      <c r="G26" s="103">
        <f>IF(SUMPRODUCT((Ergebniseingabe!$I$28:$I$55=E26)*(Ergebniseingabe!$AE$28:$AE$55=F26)*(ISNUMBER(Ergebniseingabe!$BC$28:$BC$55)))=1,SUMPRODUCT((Ergebniseingabe!$I$28:$I$55=E26)*(Ergebniseingabe!$AE$28:$AE$55=F26)*(Ergebniseingabe!$AZ$28:$AZ$55))&amp;":"&amp;SUMPRODUCT((Ergebniseingabe!$I$28:$I$55=E26)*(Ergebniseingabe!$AE$28:$AE$55=F26)*(Ergebniseingabe!$BC$28:$BC$55)),"")</f>
      </c>
      <c r="H26" s="103" t="str">
        <f>IF(SUMPRODUCT((Ergebniseingabe!$AE$28:$AE$55=E26)*(Ergebniseingabe!$I$28:$I$55=F26)*(ISNUMBER(Ergebniseingabe!$BC$28:$BC$55)))=1,SUMPRODUCT((Ergebniseingabe!$AE$28:$AE$55=E26)*(Ergebniseingabe!$I$28:$I$55=F26)*(Ergebniseingabe!$BC$28:$BC$55))&amp;":"&amp;SUMPRODUCT((Ergebniseingabe!$AE$28:$AE$55=E26)*(Ergebniseingabe!$I$28:$I$55=F26)*(Ergebniseingabe!$AZ$28:$AZ$55)),"")</f>
        <v>3:0</v>
      </c>
    </row>
    <row r="27" spans="3:8" s="61" customFormat="1" ht="12.75">
      <c r="C27" s="61">
        <v>12</v>
      </c>
      <c r="D27" s="61" t="str">
        <f t="shared" si="5"/>
        <v>SG BreitenburgMTSV Hohenwestedt</v>
      </c>
      <c r="E27" s="61" t="str">
        <f>E5</f>
        <v>SG Breitenburg</v>
      </c>
      <c r="F27" s="61" t="str">
        <f t="shared" si="7"/>
        <v>MTSV Hohenwestedt</v>
      </c>
      <c r="G27" s="103" t="str">
        <f>IF(SUMPRODUCT((Ergebniseingabe!$I$28:$I$55=E27)*(Ergebniseingabe!$AE$28:$AE$55=F27)*(ISNUMBER(Ergebniseingabe!$BC$28:$BC$55)))=1,SUMPRODUCT((Ergebniseingabe!$I$28:$I$55=E27)*(Ergebniseingabe!$AE$28:$AE$55=F27)*(Ergebniseingabe!$AZ$28:$AZ$55))&amp;":"&amp;SUMPRODUCT((Ergebniseingabe!$I$28:$I$55=E27)*(Ergebniseingabe!$AE$28:$AE$55=F27)*(Ergebniseingabe!$BC$28:$BC$55)),"")</f>
        <v>0:3</v>
      </c>
      <c r="H27" s="103">
        <f>IF(SUMPRODUCT((Ergebniseingabe!$AE$28:$AE$55=E27)*(Ergebniseingabe!$I$28:$I$55=F27)*(ISNUMBER(Ergebniseingabe!$BC$28:$BC$55)))=1,SUMPRODUCT((Ergebniseingabe!$AE$28:$AE$55=E27)*(Ergebniseingabe!$I$28:$I$55=F27)*(Ergebniseingabe!$BC$28:$BC$55))&amp;":"&amp;SUMPRODUCT((Ergebniseingabe!$AE$28:$AE$55=E27)*(Ergebniseingabe!$I$28:$I$55=F27)*(Ergebniseingabe!$AZ$28:$AZ$55)),"")</f>
      </c>
    </row>
    <row r="28" spans="3:8" s="61" customFormat="1" ht="12.75">
      <c r="C28" s="61">
        <v>13</v>
      </c>
      <c r="D28" s="61" t="str">
        <f t="shared" si="5"/>
        <v>SG BreitenburgSG Störtal</v>
      </c>
      <c r="E28" s="61" t="str">
        <f>E5</f>
        <v>SG Breitenburg</v>
      </c>
      <c r="F28" s="61" t="str">
        <f t="shared" si="7"/>
        <v>SG Störtal</v>
      </c>
      <c r="G28" s="103" t="str">
        <f>IF(SUMPRODUCT((Ergebniseingabe!$I$28:$I$55=E28)*(Ergebniseingabe!$AE$28:$AE$55=F28)*(ISNUMBER(Ergebniseingabe!$BC$28:$BC$55)))=1,SUMPRODUCT((Ergebniseingabe!$I$28:$I$55=E28)*(Ergebniseingabe!$AE$28:$AE$55=F28)*(Ergebniseingabe!$AZ$28:$AZ$55))&amp;":"&amp;SUMPRODUCT((Ergebniseingabe!$I$28:$I$55=E28)*(Ergebniseingabe!$AE$28:$AE$55=F28)*(Ergebniseingabe!$BC$28:$BC$55)),"")</f>
        <v>1:0</v>
      </c>
      <c r="H28" s="103">
        <f>IF(SUMPRODUCT((Ergebniseingabe!$AE$28:$AE$55=E28)*(Ergebniseingabe!$I$28:$I$55=F28)*(ISNUMBER(Ergebniseingabe!$BC$28:$BC$55)))=1,SUMPRODUCT((Ergebniseingabe!$AE$28:$AE$55=E28)*(Ergebniseingabe!$I$28:$I$55=F28)*(Ergebniseingabe!$BC$28:$BC$55))&amp;":"&amp;SUMPRODUCT((Ergebniseingabe!$AE$28:$AE$55=E28)*(Ergebniseingabe!$I$28:$I$55=F28)*(Ergebniseingabe!$AZ$28:$AZ$55)),"")</f>
      </c>
    </row>
    <row r="29" spans="3:8" s="61" customFormat="1" ht="12.75">
      <c r="C29" s="61">
        <v>14</v>
      </c>
      <c r="D29" s="61" t="str">
        <f t="shared" si="5"/>
        <v>ETSV Fortuna GlückstadtTSV Brokstedt</v>
      </c>
      <c r="E29" s="61" t="str">
        <f>E6</f>
        <v>ETSV Fortuna Glückstadt</v>
      </c>
      <c r="F29" s="61" t="str">
        <f>E7</f>
        <v>TSV Brokstedt</v>
      </c>
      <c r="G29" s="103" t="str">
        <f>IF(SUMPRODUCT((Ergebniseingabe!$I$28:$I$55=E29)*(Ergebniseingabe!$AE$28:$AE$55=F29)*(ISNUMBER(Ergebniseingabe!$BC$28:$BC$55)))=1,SUMPRODUCT((Ergebniseingabe!$I$28:$I$55=E29)*(Ergebniseingabe!$AE$28:$AE$55=F29)*(Ergebniseingabe!$AZ$28:$AZ$55))&amp;":"&amp;SUMPRODUCT((Ergebniseingabe!$I$28:$I$55=E29)*(Ergebniseingabe!$AE$28:$AE$55=F29)*(Ergebniseingabe!$BC$28:$BC$55)),"")</f>
        <v>1:1</v>
      </c>
      <c r="H29" s="103">
        <f>IF(SUMPRODUCT((Ergebniseingabe!$AE$28:$AE$55=E29)*(Ergebniseingabe!$I$28:$I$55=F29)*(ISNUMBER(Ergebniseingabe!$BC$28:$BC$55)))=1,SUMPRODUCT((Ergebniseingabe!$AE$28:$AE$55=E29)*(Ergebniseingabe!$I$28:$I$55=F29)*(Ergebniseingabe!$BC$28:$BC$55))&amp;":"&amp;SUMPRODUCT((Ergebniseingabe!$AE$28:$AE$55=E29)*(Ergebniseingabe!$I$28:$I$55=F29)*(Ergebniseingabe!$AZ$28:$AZ$55)),"")</f>
      </c>
    </row>
    <row r="30" spans="3:8" s="61" customFormat="1" ht="12.75">
      <c r="C30" s="61">
        <v>15</v>
      </c>
      <c r="D30" s="61" t="str">
        <f t="shared" si="5"/>
        <v>ETSV Fortuna GlückstadtAlemania Wilster</v>
      </c>
      <c r="E30" s="61" t="str">
        <f>E6</f>
        <v>ETSV Fortuna Glückstadt</v>
      </c>
      <c r="F30" s="61" t="str">
        <f>E8</f>
        <v>Alemania Wilster</v>
      </c>
      <c r="G30" s="103">
        <f>IF(SUMPRODUCT((Ergebniseingabe!$I$28:$I$55=E30)*(Ergebniseingabe!$AE$28:$AE$55=F30)*(ISNUMBER(Ergebniseingabe!$BC$28:$BC$55)))=1,SUMPRODUCT((Ergebniseingabe!$I$28:$I$55=E30)*(Ergebniseingabe!$AE$28:$AE$55=F30)*(Ergebniseingabe!$AZ$28:$AZ$55))&amp;":"&amp;SUMPRODUCT((Ergebniseingabe!$I$28:$I$55=E30)*(Ergebniseingabe!$AE$28:$AE$55=F30)*(Ergebniseingabe!$BC$28:$BC$55)),"")</f>
      </c>
      <c r="H30" s="103" t="str">
        <f>IF(SUMPRODUCT((Ergebniseingabe!$AE$28:$AE$55=E30)*(Ergebniseingabe!$I$28:$I$55=F30)*(ISNUMBER(Ergebniseingabe!$BC$28:$BC$55)))=1,SUMPRODUCT((Ergebniseingabe!$AE$28:$AE$55=E30)*(Ergebniseingabe!$I$28:$I$55=F30)*(Ergebniseingabe!$BC$28:$BC$55))&amp;":"&amp;SUMPRODUCT((Ergebniseingabe!$AE$28:$AE$55=E30)*(Ergebniseingabe!$I$28:$I$55=F30)*(Ergebniseingabe!$AZ$28:$AZ$55)),"")</f>
        <v>0:1</v>
      </c>
    </row>
    <row r="31" spans="3:8" s="61" customFormat="1" ht="12.75">
      <c r="C31" s="61">
        <v>16</v>
      </c>
      <c r="D31" s="61" t="str">
        <f t="shared" si="5"/>
        <v>ETSV Fortuna GlückstadtTSV Oldendorf</v>
      </c>
      <c r="E31" s="61" t="str">
        <f>E6</f>
        <v>ETSV Fortuna Glückstadt</v>
      </c>
      <c r="F31" s="61" t="str">
        <f>E9</f>
        <v>TSV Oldendorf</v>
      </c>
      <c r="G31" s="103" t="str">
        <f>IF(SUMPRODUCT((Ergebniseingabe!$I$28:$I$55=E31)*(Ergebniseingabe!$AE$28:$AE$55=F31)*(ISNUMBER(Ergebniseingabe!$BC$28:$BC$55)))=1,SUMPRODUCT((Ergebniseingabe!$I$28:$I$55=E31)*(Ergebniseingabe!$AE$28:$AE$55=F31)*(Ergebniseingabe!$AZ$28:$AZ$55))&amp;":"&amp;SUMPRODUCT((Ergebniseingabe!$I$28:$I$55=E31)*(Ergebniseingabe!$AE$28:$AE$55=F31)*(Ergebniseingabe!$BC$28:$BC$55)),"")</f>
        <v>4:1</v>
      </c>
      <c r="H31" s="103">
        <f>IF(SUMPRODUCT((Ergebniseingabe!$AE$28:$AE$55=E31)*(Ergebniseingabe!$I$28:$I$55=F31)*(ISNUMBER(Ergebniseingabe!$BC$28:$BC$55)))=1,SUMPRODUCT((Ergebniseingabe!$AE$28:$AE$55=E31)*(Ergebniseingabe!$I$28:$I$55=F31)*(Ergebniseingabe!$BC$28:$BC$55))&amp;":"&amp;SUMPRODUCT((Ergebniseingabe!$AE$28:$AE$55=E31)*(Ergebniseingabe!$I$28:$I$55=F31)*(Ergebniseingabe!$AZ$28:$AZ$55)),"")</f>
      </c>
    </row>
    <row r="32" spans="3:8" s="61" customFormat="1" ht="12.75">
      <c r="C32" s="61">
        <v>17</v>
      </c>
      <c r="D32" s="61" t="str">
        <f t="shared" si="5"/>
        <v>ETSV Fortuna GlückstadtMTSV Hohenwestedt</v>
      </c>
      <c r="E32" s="61" t="str">
        <f>E6</f>
        <v>ETSV Fortuna Glückstadt</v>
      </c>
      <c r="F32" s="61" t="str">
        <f>E10</f>
        <v>MTSV Hohenwestedt</v>
      </c>
      <c r="G32" s="103">
        <f>IF(SUMPRODUCT((Ergebniseingabe!$I$28:$I$55=E32)*(Ergebniseingabe!$AE$28:$AE$55=F32)*(ISNUMBER(Ergebniseingabe!$BC$28:$BC$55)))=1,SUMPRODUCT((Ergebniseingabe!$I$28:$I$55=E32)*(Ergebniseingabe!$AE$28:$AE$55=F32)*(Ergebniseingabe!$AZ$28:$AZ$55))&amp;":"&amp;SUMPRODUCT((Ergebniseingabe!$I$28:$I$55=E32)*(Ergebniseingabe!$AE$28:$AE$55=F32)*(Ergebniseingabe!$BC$28:$BC$55)),"")</f>
      </c>
      <c r="H32" s="103" t="str">
        <f>IF(SUMPRODUCT((Ergebniseingabe!$AE$28:$AE$55=E32)*(Ergebniseingabe!$I$28:$I$55=F32)*(ISNUMBER(Ergebniseingabe!$BC$28:$BC$55)))=1,SUMPRODUCT((Ergebniseingabe!$AE$28:$AE$55=E32)*(Ergebniseingabe!$I$28:$I$55=F32)*(Ergebniseingabe!$BC$28:$BC$55))&amp;":"&amp;SUMPRODUCT((Ergebniseingabe!$AE$28:$AE$55=E32)*(Ergebniseingabe!$I$28:$I$55=F32)*(Ergebniseingabe!$AZ$28:$AZ$55)),"")</f>
        <v>0:1</v>
      </c>
    </row>
    <row r="33" spans="3:8" s="61" customFormat="1" ht="12.75">
      <c r="C33" s="61">
        <v>18</v>
      </c>
      <c r="D33" s="61" t="str">
        <f t="shared" si="5"/>
        <v>ETSV Fortuna GlückstadtSG Störtal</v>
      </c>
      <c r="E33" s="61" t="str">
        <f>E6</f>
        <v>ETSV Fortuna Glückstadt</v>
      </c>
      <c r="F33" s="61" t="str">
        <f>E11</f>
        <v>SG Störtal</v>
      </c>
      <c r="G33" s="103" t="str">
        <f>IF(SUMPRODUCT((Ergebniseingabe!$I$28:$I$55=E33)*(Ergebniseingabe!$AE$28:$AE$55=F33)*(ISNUMBER(Ergebniseingabe!$BC$28:$BC$55)))=1,SUMPRODUCT((Ergebniseingabe!$I$28:$I$55=E33)*(Ergebniseingabe!$AE$28:$AE$55=F33)*(Ergebniseingabe!$AZ$28:$AZ$55))&amp;":"&amp;SUMPRODUCT((Ergebniseingabe!$I$28:$I$55=E33)*(Ergebniseingabe!$AE$28:$AE$55=F33)*(Ergebniseingabe!$BC$28:$BC$55)),"")</f>
        <v>1:0</v>
      </c>
      <c r="H33" s="103">
        <f>IF(SUMPRODUCT((Ergebniseingabe!$AE$28:$AE$55=E33)*(Ergebniseingabe!$I$28:$I$55=F33)*(ISNUMBER(Ergebniseingabe!$BC$28:$BC$55)))=1,SUMPRODUCT((Ergebniseingabe!$AE$28:$AE$55=E33)*(Ergebniseingabe!$I$28:$I$55=F33)*(Ergebniseingabe!$BC$28:$BC$55))&amp;":"&amp;SUMPRODUCT((Ergebniseingabe!$AE$28:$AE$55=E33)*(Ergebniseingabe!$I$28:$I$55=F33)*(Ergebniseingabe!$AZ$28:$AZ$55)),"")</f>
      </c>
    </row>
    <row r="34" spans="3:8" s="61" customFormat="1" ht="12.75">
      <c r="C34" s="61">
        <v>19</v>
      </c>
      <c r="D34" s="61" t="str">
        <f t="shared" si="5"/>
        <v>TSV BrokstedtAlemania Wilster</v>
      </c>
      <c r="E34" s="61" t="str">
        <f>E7</f>
        <v>TSV Brokstedt</v>
      </c>
      <c r="F34" s="61" t="str">
        <f>E8</f>
        <v>Alemania Wilster</v>
      </c>
      <c r="G34" s="103">
        <f>IF(SUMPRODUCT((Ergebniseingabe!$I$28:$I$55=E34)*(Ergebniseingabe!$AE$28:$AE$55=F34)*(ISNUMBER(Ergebniseingabe!$BC$28:$BC$55)))=1,SUMPRODUCT((Ergebniseingabe!$I$28:$I$55=E34)*(Ergebniseingabe!$AE$28:$AE$55=F34)*(Ergebniseingabe!$AZ$28:$AZ$55))&amp;":"&amp;SUMPRODUCT((Ergebniseingabe!$I$28:$I$55=E34)*(Ergebniseingabe!$AE$28:$AE$55=F34)*(Ergebniseingabe!$BC$28:$BC$55)),"")</f>
      </c>
      <c r="H34" s="103" t="str">
        <f>IF(SUMPRODUCT((Ergebniseingabe!$AE$28:$AE$55=E34)*(Ergebniseingabe!$I$28:$I$55=F34)*(ISNUMBER(Ergebniseingabe!$BC$28:$BC$55)))=1,SUMPRODUCT((Ergebniseingabe!$AE$28:$AE$55=E34)*(Ergebniseingabe!$I$28:$I$55=F34)*(Ergebniseingabe!$BC$28:$BC$55))&amp;":"&amp;SUMPRODUCT((Ergebniseingabe!$AE$28:$AE$55=E34)*(Ergebniseingabe!$I$28:$I$55=F34)*(Ergebniseingabe!$AZ$28:$AZ$55)),"")</f>
        <v>1:4</v>
      </c>
    </row>
    <row r="35" spans="3:8" s="61" customFormat="1" ht="12.75">
      <c r="C35" s="61">
        <v>20</v>
      </c>
      <c r="D35" s="61" t="str">
        <f t="shared" si="5"/>
        <v>TSV BrokstedtTSV Oldendorf</v>
      </c>
      <c r="E35" s="61" t="str">
        <f>E7</f>
        <v>TSV Brokstedt</v>
      </c>
      <c r="F35" s="61" t="str">
        <f>E9</f>
        <v>TSV Oldendorf</v>
      </c>
      <c r="G35" s="103" t="str">
        <f>IF(SUMPRODUCT((Ergebniseingabe!$I$28:$I$55=E35)*(Ergebniseingabe!$AE$28:$AE$55=F35)*(ISNUMBER(Ergebniseingabe!$BC$28:$BC$55)))=1,SUMPRODUCT((Ergebniseingabe!$I$28:$I$55=E35)*(Ergebniseingabe!$AE$28:$AE$55=F35)*(Ergebniseingabe!$AZ$28:$AZ$55))&amp;":"&amp;SUMPRODUCT((Ergebniseingabe!$I$28:$I$55=E35)*(Ergebniseingabe!$AE$28:$AE$55=F35)*(Ergebniseingabe!$BC$28:$BC$55)),"")</f>
        <v>0:1</v>
      </c>
      <c r="H35" s="103">
        <f>IF(SUMPRODUCT((Ergebniseingabe!$AE$28:$AE$55=E35)*(Ergebniseingabe!$I$28:$I$55=F35)*(ISNUMBER(Ergebniseingabe!$BC$28:$BC$55)))=1,SUMPRODUCT((Ergebniseingabe!$AE$28:$AE$55=E35)*(Ergebniseingabe!$I$28:$I$55=F35)*(Ergebniseingabe!$BC$28:$BC$55))&amp;":"&amp;SUMPRODUCT((Ergebniseingabe!$AE$28:$AE$55=E35)*(Ergebniseingabe!$I$28:$I$55=F35)*(Ergebniseingabe!$AZ$28:$AZ$55)),"")</f>
      </c>
    </row>
    <row r="36" spans="3:8" s="61" customFormat="1" ht="12.75">
      <c r="C36" s="61">
        <v>21</v>
      </c>
      <c r="D36" s="61" t="str">
        <f t="shared" si="5"/>
        <v>TSV BrokstedtMTSV Hohenwestedt</v>
      </c>
      <c r="E36" s="61" t="str">
        <f>E7</f>
        <v>TSV Brokstedt</v>
      </c>
      <c r="F36" s="61" t="str">
        <f>E10</f>
        <v>MTSV Hohenwestedt</v>
      </c>
      <c r="G36" s="103" t="str">
        <f>IF(SUMPRODUCT((Ergebniseingabe!$I$28:$I$55=E36)*(Ergebniseingabe!$AE$28:$AE$55=F36)*(ISNUMBER(Ergebniseingabe!$BC$28:$BC$55)))=1,SUMPRODUCT((Ergebniseingabe!$I$28:$I$55=E36)*(Ergebniseingabe!$AE$28:$AE$55=F36)*(Ergebniseingabe!$AZ$28:$AZ$55))&amp;":"&amp;SUMPRODUCT((Ergebniseingabe!$I$28:$I$55=E36)*(Ergebniseingabe!$AE$28:$AE$55=F36)*(Ergebniseingabe!$BC$28:$BC$55)),"")</f>
        <v>0:2</v>
      </c>
      <c r="H36" s="103">
        <f>IF(SUMPRODUCT((Ergebniseingabe!$AE$28:$AE$55=E36)*(Ergebniseingabe!$I$28:$I$55=F36)*(ISNUMBER(Ergebniseingabe!$BC$28:$BC$55)))=1,SUMPRODUCT((Ergebniseingabe!$AE$28:$AE$55=E36)*(Ergebniseingabe!$I$28:$I$55=F36)*(Ergebniseingabe!$BC$28:$BC$55))&amp;":"&amp;SUMPRODUCT((Ergebniseingabe!$AE$28:$AE$55=E36)*(Ergebniseingabe!$I$28:$I$55=F36)*(Ergebniseingabe!$AZ$28:$AZ$55)),"")</f>
      </c>
    </row>
    <row r="37" spans="3:8" s="61" customFormat="1" ht="12.75">
      <c r="C37" s="61">
        <v>22</v>
      </c>
      <c r="D37" s="61" t="str">
        <f t="shared" si="5"/>
        <v>TSV BrokstedtSG Störtal</v>
      </c>
      <c r="E37" s="61" t="str">
        <f>E7</f>
        <v>TSV Brokstedt</v>
      </c>
      <c r="F37" s="61" t="str">
        <f>E11</f>
        <v>SG Störtal</v>
      </c>
      <c r="G37" s="103">
        <f>IF(SUMPRODUCT((Ergebniseingabe!$I$28:$I$55=E37)*(Ergebniseingabe!$AE$28:$AE$55=F37)*(ISNUMBER(Ergebniseingabe!$BC$28:$BC$55)))=1,SUMPRODUCT((Ergebniseingabe!$I$28:$I$55=E37)*(Ergebniseingabe!$AE$28:$AE$55=F37)*(Ergebniseingabe!$AZ$28:$AZ$55))&amp;":"&amp;SUMPRODUCT((Ergebniseingabe!$I$28:$I$55=E37)*(Ergebniseingabe!$AE$28:$AE$55=F37)*(Ergebniseingabe!$BC$28:$BC$55)),"")</f>
      </c>
      <c r="H37" s="103" t="str">
        <f>IF(SUMPRODUCT((Ergebniseingabe!$AE$28:$AE$55=E37)*(Ergebniseingabe!$I$28:$I$55=F37)*(ISNUMBER(Ergebniseingabe!$BC$28:$BC$55)))=1,SUMPRODUCT((Ergebniseingabe!$AE$28:$AE$55=E37)*(Ergebniseingabe!$I$28:$I$55=F37)*(Ergebniseingabe!$BC$28:$BC$55))&amp;":"&amp;SUMPRODUCT((Ergebniseingabe!$AE$28:$AE$55=E37)*(Ergebniseingabe!$I$28:$I$55=F37)*(Ergebniseingabe!$AZ$28:$AZ$55)),"")</f>
        <v>0:1</v>
      </c>
    </row>
    <row r="38" spans="3:8" s="61" customFormat="1" ht="12.75">
      <c r="C38" s="61">
        <v>23</v>
      </c>
      <c r="D38" s="61" t="str">
        <f t="shared" si="5"/>
        <v>Alemania WilsterTSV Oldendorf</v>
      </c>
      <c r="E38" s="61" t="str">
        <f>E8</f>
        <v>Alemania Wilster</v>
      </c>
      <c r="F38" s="61" t="str">
        <f>E9</f>
        <v>TSV Oldendorf</v>
      </c>
      <c r="G38" s="103" t="str">
        <f>IF(SUMPRODUCT((Ergebniseingabe!$I$28:$I$55=E38)*(Ergebniseingabe!$AE$28:$AE$55=F38)*(ISNUMBER(Ergebniseingabe!$BC$28:$BC$55)))=1,SUMPRODUCT((Ergebniseingabe!$I$28:$I$55=E38)*(Ergebniseingabe!$AE$28:$AE$55=F38)*(Ergebniseingabe!$AZ$28:$AZ$55))&amp;":"&amp;SUMPRODUCT((Ergebniseingabe!$I$28:$I$55=E38)*(Ergebniseingabe!$AE$28:$AE$55=F38)*(Ergebniseingabe!$BC$28:$BC$55)),"")</f>
        <v>2:1</v>
      </c>
      <c r="H38" s="103">
        <f>IF(SUMPRODUCT((Ergebniseingabe!$AE$28:$AE$55=E38)*(Ergebniseingabe!$I$28:$I$55=F38)*(ISNUMBER(Ergebniseingabe!$BC$28:$BC$55)))=1,SUMPRODUCT((Ergebniseingabe!$AE$28:$AE$55=E38)*(Ergebniseingabe!$I$28:$I$55=F38)*(Ergebniseingabe!$BC$28:$BC$55))&amp;":"&amp;SUMPRODUCT((Ergebniseingabe!$AE$28:$AE$55=E38)*(Ergebniseingabe!$I$28:$I$55=F38)*(Ergebniseingabe!$AZ$28:$AZ$55)),"")</f>
      </c>
    </row>
    <row r="39" spans="3:8" s="61" customFormat="1" ht="12.75">
      <c r="C39" s="61">
        <v>24</v>
      </c>
      <c r="D39" s="61" t="str">
        <f t="shared" si="5"/>
        <v>Alemania WilsterMTSV Hohenwestedt</v>
      </c>
      <c r="E39" s="61" t="str">
        <f>E8</f>
        <v>Alemania Wilster</v>
      </c>
      <c r="F39" s="61" t="str">
        <f>E10</f>
        <v>MTSV Hohenwestedt</v>
      </c>
      <c r="G39" s="103">
        <f>IF(SUMPRODUCT((Ergebniseingabe!$I$28:$I$55=E39)*(Ergebniseingabe!$AE$28:$AE$55=F39)*(ISNUMBER(Ergebniseingabe!$BC$28:$BC$55)))=1,SUMPRODUCT((Ergebniseingabe!$I$28:$I$55=E39)*(Ergebniseingabe!$AE$28:$AE$55=F39)*(Ergebniseingabe!$AZ$28:$AZ$55))&amp;":"&amp;SUMPRODUCT((Ergebniseingabe!$I$28:$I$55=E39)*(Ergebniseingabe!$AE$28:$AE$55=F39)*(Ergebniseingabe!$BC$28:$BC$55)),"")</f>
      </c>
      <c r="H39" s="103" t="str">
        <f>IF(SUMPRODUCT((Ergebniseingabe!$AE$28:$AE$55=E39)*(Ergebniseingabe!$I$28:$I$55=F39)*(ISNUMBER(Ergebniseingabe!$BC$28:$BC$55)))=1,SUMPRODUCT((Ergebniseingabe!$AE$28:$AE$55=E39)*(Ergebniseingabe!$I$28:$I$55=F39)*(Ergebniseingabe!$BC$28:$BC$55))&amp;":"&amp;SUMPRODUCT((Ergebniseingabe!$AE$28:$AE$55=E39)*(Ergebniseingabe!$I$28:$I$55=F39)*(Ergebniseingabe!$AZ$28:$AZ$55)),"")</f>
        <v>0:3</v>
      </c>
    </row>
    <row r="40" spans="3:8" s="61" customFormat="1" ht="12.75">
      <c r="C40" s="61">
        <v>25</v>
      </c>
      <c r="D40" s="61" t="str">
        <f t="shared" si="5"/>
        <v>Alemania WilsterSG Störtal</v>
      </c>
      <c r="E40" s="61" t="str">
        <f>E8</f>
        <v>Alemania Wilster</v>
      </c>
      <c r="F40" s="61" t="str">
        <f>E11</f>
        <v>SG Störtal</v>
      </c>
      <c r="G40" s="103">
        <f>IF(SUMPRODUCT((Ergebniseingabe!$I$28:$I$55=E40)*(Ergebniseingabe!$AE$28:$AE$55=F40)*(ISNUMBER(Ergebniseingabe!$BC$28:$BC$55)))=1,SUMPRODUCT((Ergebniseingabe!$I$28:$I$55=E40)*(Ergebniseingabe!$AE$28:$AE$55=F40)*(Ergebniseingabe!$AZ$28:$AZ$55))&amp;":"&amp;SUMPRODUCT((Ergebniseingabe!$I$28:$I$55=E40)*(Ergebniseingabe!$AE$28:$AE$55=F40)*(Ergebniseingabe!$BC$28:$BC$55)),"")</f>
      </c>
      <c r="H40" s="103" t="str">
        <f>IF(SUMPRODUCT((Ergebniseingabe!$AE$28:$AE$55=E40)*(Ergebniseingabe!$I$28:$I$55=F40)*(ISNUMBER(Ergebniseingabe!$BC$28:$BC$55)))=1,SUMPRODUCT((Ergebniseingabe!$AE$28:$AE$55=E40)*(Ergebniseingabe!$I$28:$I$55=F40)*(Ergebniseingabe!$BC$28:$BC$55))&amp;":"&amp;SUMPRODUCT((Ergebniseingabe!$AE$28:$AE$55=E40)*(Ergebniseingabe!$I$28:$I$55=F40)*(Ergebniseingabe!$AZ$28:$AZ$55)),"")</f>
        <v>2:0</v>
      </c>
    </row>
    <row r="41" spans="3:8" s="61" customFormat="1" ht="12.75">
      <c r="C41" s="61">
        <v>26</v>
      </c>
      <c r="D41" s="61" t="str">
        <f t="shared" si="5"/>
        <v>TSV OldendorfMTSV Hohenwestedt</v>
      </c>
      <c r="E41" s="61" t="str">
        <f>E9</f>
        <v>TSV Oldendorf</v>
      </c>
      <c r="F41" s="61" t="str">
        <f>E10</f>
        <v>MTSV Hohenwestedt</v>
      </c>
      <c r="G41" s="103" t="str">
        <f>IF(SUMPRODUCT((Ergebniseingabe!$I$28:$I$55=E41)*(Ergebniseingabe!$AE$28:$AE$55=F41)*(ISNUMBER(Ergebniseingabe!$BC$28:$BC$55)))=1,SUMPRODUCT((Ergebniseingabe!$I$28:$I$55=E41)*(Ergebniseingabe!$AE$28:$AE$55=F41)*(Ergebniseingabe!$AZ$28:$AZ$55))&amp;":"&amp;SUMPRODUCT((Ergebniseingabe!$I$28:$I$55=E41)*(Ergebniseingabe!$AE$28:$AE$55=F41)*(Ergebniseingabe!$BC$28:$BC$55)),"")</f>
        <v>0:3</v>
      </c>
      <c r="H41" s="103">
        <f>IF(SUMPRODUCT((Ergebniseingabe!$AE$28:$AE$55=E41)*(Ergebniseingabe!$I$28:$I$55=F41)*(ISNUMBER(Ergebniseingabe!$BC$28:$BC$55)))=1,SUMPRODUCT((Ergebniseingabe!$AE$28:$AE$55=E41)*(Ergebniseingabe!$I$28:$I$55=F41)*(Ergebniseingabe!$BC$28:$BC$55))&amp;":"&amp;SUMPRODUCT((Ergebniseingabe!$AE$28:$AE$55=E41)*(Ergebniseingabe!$I$28:$I$55=F41)*(Ergebniseingabe!$AZ$28:$AZ$55)),"")</f>
      </c>
    </row>
    <row r="42" spans="3:8" s="61" customFormat="1" ht="12.75">
      <c r="C42" s="61">
        <v>27</v>
      </c>
      <c r="D42" s="61" t="str">
        <f t="shared" si="5"/>
        <v>TSV OldendorfSG Störtal</v>
      </c>
      <c r="E42" s="61" t="str">
        <f>E9</f>
        <v>TSV Oldendorf</v>
      </c>
      <c r="F42" s="61" t="str">
        <f>E11</f>
        <v>SG Störtal</v>
      </c>
      <c r="G42" s="103" t="str">
        <f>IF(SUMPRODUCT((Ergebniseingabe!$I$28:$I$55=E42)*(Ergebniseingabe!$AE$28:$AE$55=F42)*(ISNUMBER(Ergebniseingabe!$BC$28:$BC$55)))=1,SUMPRODUCT((Ergebniseingabe!$I$28:$I$55=E42)*(Ergebniseingabe!$AE$28:$AE$55=F42)*(Ergebniseingabe!$AZ$28:$AZ$55))&amp;":"&amp;SUMPRODUCT((Ergebniseingabe!$I$28:$I$55=E42)*(Ergebniseingabe!$AE$28:$AE$55=F42)*(Ergebniseingabe!$BC$28:$BC$55)),"")</f>
        <v>0:2</v>
      </c>
      <c r="H42" s="103">
        <f>IF(SUMPRODUCT((Ergebniseingabe!$AE$28:$AE$55=E42)*(Ergebniseingabe!$I$28:$I$55=F42)*(ISNUMBER(Ergebniseingabe!$BC$28:$BC$55)))=1,SUMPRODUCT((Ergebniseingabe!$AE$28:$AE$55=E42)*(Ergebniseingabe!$I$28:$I$55=F42)*(Ergebniseingabe!$BC$28:$BC$55))&amp;":"&amp;SUMPRODUCT((Ergebniseingabe!$AE$28:$AE$55=E42)*(Ergebniseingabe!$I$28:$I$55=F42)*(Ergebniseingabe!$AZ$28:$AZ$55)),"")</f>
      </c>
    </row>
    <row r="43" spans="3:8" s="61" customFormat="1" ht="12.75">
      <c r="C43" s="63">
        <v>28</v>
      </c>
      <c r="D43" s="63" t="str">
        <f t="shared" si="5"/>
        <v>MTSV HohenwestedtSG Störtal</v>
      </c>
      <c r="E43" s="63" t="str">
        <f>E10</f>
        <v>MTSV Hohenwestedt</v>
      </c>
      <c r="F43" s="63" t="str">
        <f>E11</f>
        <v>SG Störtal</v>
      </c>
      <c r="G43" s="67" t="str">
        <f>IF(SUMPRODUCT((Ergebniseingabe!$I$28:$I$55=E43)*(Ergebniseingabe!$AE$28:$AE$55=F43)*(ISNUMBER(Ergebniseingabe!$BC$28:$BC$55)))=1,SUMPRODUCT((Ergebniseingabe!$I$28:$I$55=E43)*(Ergebniseingabe!$AE$28:$AE$55=F43)*(Ergebniseingabe!$AZ$28:$AZ$55))&amp;":"&amp;SUMPRODUCT((Ergebniseingabe!$I$28:$I$55=E43)*(Ergebniseingabe!$AE$28:$AE$55=F43)*(Ergebniseingabe!$BC$28:$BC$55)),"")</f>
        <v>2:0</v>
      </c>
      <c r="H43" s="103">
        <f>IF(SUMPRODUCT((Ergebniseingabe!$AE$28:$AE$55=E43)*(Ergebniseingabe!$I$28:$I$55=F43)*(ISNUMBER(Ergebniseingabe!$BC$28:$BC$55)))=1,SUMPRODUCT((Ergebniseingabe!$AE$28:$AE$55=E43)*(Ergebniseingabe!$I$28:$I$55=F43)*(Ergebniseingabe!$BC$28:$BC$55))&amp;":"&amp;SUMPRODUCT((Ergebniseingabe!$AE$28:$AE$55=E43)*(Ergebniseingabe!$I$28:$I$55=F43)*(Ergebniseingabe!$AZ$28:$AZ$55)),"")</f>
      </c>
    </row>
    <row r="44" spans="3:8" s="61" customFormat="1" ht="12.75">
      <c r="C44" s="63">
        <v>1</v>
      </c>
      <c r="D44" s="63" t="str">
        <f t="shared" si="5"/>
        <v>SG BreitenburgTSV Heiligenstedten</v>
      </c>
      <c r="E44" s="63" t="str">
        <f aca="true" t="shared" si="8" ref="E44:E71">F16</f>
        <v>SG Breitenburg</v>
      </c>
      <c r="F44" s="63" t="str">
        <f aca="true" t="shared" si="9" ref="F44:F71">E16</f>
        <v>TSV Heiligenstedten</v>
      </c>
      <c r="G44" s="67">
        <f>IF(SUMPRODUCT((Ergebniseingabe!$I$28:$I$55=E44)*(Ergebniseingabe!$AE$28:$AE$55=F44)*(ISNUMBER(Ergebniseingabe!$BC$28:$BC$55)))=1,SUMPRODUCT((Ergebniseingabe!$I$28:$I$55=E44)*(Ergebniseingabe!$AE$28:$AE$55=F44)*(Ergebniseingabe!$AZ$28:$AZ$55))&amp;":"&amp;SUMPRODUCT((Ergebniseingabe!$I$28:$I$55=E44)*(Ergebniseingabe!$AE$28:$AE$55=F44)*(Ergebniseingabe!$BC$28:$BC$55)),"")</f>
      </c>
      <c r="H44" s="103" t="str">
        <f>IF(SUMPRODUCT((Ergebniseingabe!$AE$28:$AE$55=E44)*(Ergebniseingabe!$I$28:$I$55=F44)*(ISNUMBER(Ergebniseingabe!$BC$28:$BC$55)))=1,SUMPRODUCT((Ergebniseingabe!$AE$28:$AE$55=E44)*(Ergebniseingabe!$I$28:$I$55=F44)*(Ergebniseingabe!$BC$28:$BC$55))&amp;":"&amp;SUMPRODUCT((Ergebniseingabe!$AE$28:$AE$55=E44)*(Ergebniseingabe!$I$28:$I$55=F44)*(Ergebniseingabe!$AZ$28:$AZ$55)),"")</f>
        <v>1:1</v>
      </c>
    </row>
    <row r="45" spans="3:8" s="61" customFormat="1" ht="12.75">
      <c r="C45" s="61">
        <v>2</v>
      </c>
      <c r="D45" s="61" t="str">
        <f t="shared" si="5"/>
        <v>ETSV Fortuna GlückstadtTSV Heiligenstedten</v>
      </c>
      <c r="E45" s="61" t="str">
        <f t="shared" si="8"/>
        <v>ETSV Fortuna Glückstadt</v>
      </c>
      <c r="F45" s="61" t="str">
        <f t="shared" si="9"/>
        <v>TSV Heiligenstedten</v>
      </c>
      <c r="G45" s="103">
        <f>IF(SUMPRODUCT((Ergebniseingabe!$I$28:$I$55=E45)*(Ergebniseingabe!$AE$28:$AE$55=F45)*(ISNUMBER(Ergebniseingabe!$BC$28:$BC$55)))=1,SUMPRODUCT((Ergebniseingabe!$I$28:$I$55=E45)*(Ergebniseingabe!$AE$28:$AE$55=F45)*(Ergebniseingabe!$AZ$28:$AZ$55))&amp;":"&amp;SUMPRODUCT((Ergebniseingabe!$I$28:$I$55=E45)*(Ergebniseingabe!$AE$28:$AE$55=F45)*(Ergebniseingabe!$BC$28:$BC$55)),"")</f>
      </c>
      <c r="H45" s="103" t="str">
        <f>IF(SUMPRODUCT((Ergebniseingabe!$AE$28:$AE$55=E45)*(Ergebniseingabe!$I$28:$I$55=F45)*(ISNUMBER(Ergebniseingabe!$BC$28:$BC$55)))=1,SUMPRODUCT((Ergebniseingabe!$AE$28:$AE$55=E45)*(Ergebniseingabe!$I$28:$I$55=F45)*(Ergebniseingabe!$BC$28:$BC$55))&amp;":"&amp;SUMPRODUCT((Ergebniseingabe!$AE$28:$AE$55=E45)*(Ergebniseingabe!$I$28:$I$55=F45)*(Ergebniseingabe!$AZ$28:$AZ$55)),"")</f>
        <v>0:2</v>
      </c>
    </row>
    <row r="46" spans="3:8" s="61" customFormat="1" ht="12.75">
      <c r="C46" s="61">
        <v>3</v>
      </c>
      <c r="D46" s="61" t="str">
        <f t="shared" si="5"/>
        <v>TSV BrokstedtTSV Heiligenstedten</v>
      </c>
      <c r="E46" s="61" t="str">
        <f t="shared" si="8"/>
        <v>TSV Brokstedt</v>
      </c>
      <c r="F46" s="61" t="str">
        <f t="shared" si="9"/>
        <v>TSV Heiligenstedten</v>
      </c>
      <c r="G46" s="103" t="str">
        <f>IF(SUMPRODUCT((Ergebniseingabe!$I$28:$I$55=E46)*(Ergebniseingabe!$AE$28:$AE$55=F46)*(ISNUMBER(Ergebniseingabe!$BC$28:$BC$55)))=1,SUMPRODUCT((Ergebniseingabe!$I$28:$I$55=E46)*(Ergebniseingabe!$AE$28:$AE$55=F46)*(Ergebniseingabe!$AZ$28:$AZ$55))&amp;":"&amp;SUMPRODUCT((Ergebniseingabe!$I$28:$I$55=E46)*(Ergebniseingabe!$AE$28:$AE$55=F46)*(Ergebniseingabe!$BC$28:$BC$55)),"")</f>
        <v>0:2</v>
      </c>
      <c r="H46" s="103">
        <f>IF(SUMPRODUCT((Ergebniseingabe!$AE$28:$AE$55=E46)*(Ergebniseingabe!$I$28:$I$55=F46)*(ISNUMBER(Ergebniseingabe!$BC$28:$BC$55)))=1,SUMPRODUCT((Ergebniseingabe!$AE$28:$AE$55=E46)*(Ergebniseingabe!$I$28:$I$55=F46)*(Ergebniseingabe!$BC$28:$BC$55))&amp;":"&amp;SUMPRODUCT((Ergebniseingabe!$AE$28:$AE$55=E46)*(Ergebniseingabe!$I$28:$I$55=F46)*(Ergebniseingabe!$AZ$28:$AZ$55)),"")</f>
      </c>
    </row>
    <row r="47" spans="3:8" s="61" customFormat="1" ht="12.75">
      <c r="C47" s="61">
        <v>4</v>
      </c>
      <c r="D47" s="61" t="str">
        <f t="shared" si="5"/>
        <v>Alemania WilsterTSV Heiligenstedten</v>
      </c>
      <c r="E47" s="61" t="str">
        <f t="shared" si="8"/>
        <v>Alemania Wilster</v>
      </c>
      <c r="F47" s="61" t="str">
        <f t="shared" si="9"/>
        <v>TSV Heiligenstedten</v>
      </c>
      <c r="G47" s="103" t="str">
        <f>IF(SUMPRODUCT((Ergebniseingabe!$I$28:$I$55=E47)*(Ergebniseingabe!$AE$28:$AE$55=F47)*(ISNUMBER(Ergebniseingabe!$BC$28:$BC$55)))=1,SUMPRODUCT((Ergebniseingabe!$I$28:$I$55=E47)*(Ergebniseingabe!$AE$28:$AE$55=F47)*(Ergebniseingabe!$AZ$28:$AZ$55))&amp;":"&amp;SUMPRODUCT((Ergebniseingabe!$I$28:$I$55=E47)*(Ergebniseingabe!$AE$28:$AE$55=F47)*(Ergebniseingabe!$BC$28:$BC$55)),"")</f>
        <v>1:2</v>
      </c>
      <c r="H47" s="103">
        <f>IF(SUMPRODUCT((Ergebniseingabe!$AE$28:$AE$55=E47)*(Ergebniseingabe!$I$28:$I$55=F47)*(ISNUMBER(Ergebniseingabe!$BC$28:$BC$55)))=1,SUMPRODUCT((Ergebniseingabe!$AE$28:$AE$55=E47)*(Ergebniseingabe!$I$28:$I$55=F47)*(Ergebniseingabe!$BC$28:$BC$55))&amp;":"&amp;SUMPRODUCT((Ergebniseingabe!$AE$28:$AE$55=E47)*(Ergebniseingabe!$I$28:$I$55=F47)*(Ergebniseingabe!$AZ$28:$AZ$55)),"")</f>
      </c>
    </row>
    <row r="48" spans="3:8" s="61" customFormat="1" ht="12.75">
      <c r="C48" s="61">
        <v>5</v>
      </c>
      <c r="D48" s="61" t="str">
        <f aca="true" t="shared" si="10" ref="D48:D71">E48&amp;F48</f>
        <v>TSV OldendorfTSV Heiligenstedten</v>
      </c>
      <c r="E48" s="61" t="str">
        <f t="shared" si="8"/>
        <v>TSV Oldendorf</v>
      </c>
      <c r="F48" s="61" t="str">
        <f t="shared" si="9"/>
        <v>TSV Heiligenstedten</v>
      </c>
      <c r="G48" s="103">
        <f>IF(SUMPRODUCT((Ergebniseingabe!$I$28:$I$55=E48)*(Ergebniseingabe!$AE$28:$AE$55=F48)*(ISNUMBER(Ergebniseingabe!$BC$28:$BC$55)))=1,SUMPRODUCT((Ergebniseingabe!$I$28:$I$55=E48)*(Ergebniseingabe!$AE$28:$AE$55=F48)*(Ergebniseingabe!$AZ$28:$AZ$55))&amp;":"&amp;SUMPRODUCT((Ergebniseingabe!$I$28:$I$55=E48)*(Ergebniseingabe!$AE$28:$AE$55=F48)*(Ergebniseingabe!$BC$28:$BC$55)),"")</f>
      </c>
      <c r="H48" s="103" t="str">
        <f>IF(SUMPRODUCT((Ergebniseingabe!$AE$28:$AE$55=E48)*(Ergebniseingabe!$I$28:$I$55=F48)*(ISNUMBER(Ergebniseingabe!$BC$28:$BC$55)))=1,SUMPRODUCT((Ergebniseingabe!$AE$28:$AE$55=E48)*(Ergebniseingabe!$I$28:$I$55=F48)*(Ergebniseingabe!$BC$28:$BC$55))&amp;":"&amp;SUMPRODUCT((Ergebniseingabe!$AE$28:$AE$55=E48)*(Ergebniseingabe!$I$28:$I$55=F48)*(Ergebniseingabe!$AZ$28:$AZ$55)),"")</f>
        <v>1:5</v>
      </c>
    </row>
    <row r="49" spans="3:8" s="61" customFormat="1" ht="12.75">
      <c r="C49" s="61">
        <v>6</v>
      </c>
      <c r="D49" s="61" t="str">
        <f t="shared" si="10"/>
        <v>MTSV HohenwestedtTSV Heiligenstedten</v>
      </c>
      <c r="E49" s="61" t="str">
        <f t="shared" si="8"/>
        <v>MTSV Hohenwestedt</v>
      </c>
      <c r="F49" s="61" t="str">
        <f t="shared" si="9"/>
        <v>TSV Heiligenstedten</v>
      </c>
      <c r="G49" s="103">
        <f>IF(SUMPRODUCT((Ergebniseingabe!$I$28:$I$55=E49)*(Ergebniseingabe!$AE$28:$AE$55=F49)*(ISNUMBER(Ergebniseingabe!$BC$28:$BC$55)))=1,SUMPRODUCT((Ergebniseingabe!$I$28:$I$55=E49)*(Ergebniseingabe!$AE$28:$AE$55=F49)*(Ergebniseingabe!$AZ$28:$AZ$55))&amp;":"&amp;SUMPRODUCT((Ergebniseingabe!$I$28:$I$55=E49)*(Ergebniseingabe!$AE$28:$AE$55=F49)*(Ergebniseingabe!$BC$28:$BC$55)),"")</f>
      </c>
      <c r="H49" s="103" t="str">
        <f>IF(SUMPRODUCT((Ergebniseingabe!$AE$28:$AE$55=E49)*(Ergebniseingabe!$I$28:$I$55=F49)*(ISNUMBER(Ergebniseingabe!$BC$28:$BC$55)))=1,SUMPRODUCT((Ergebniseingabe!$AE$28:$AE$55=E49)*(Ergebniseingabe!$I$28:$I$55=F49)*(Ergebniseingabe!$BC$28:$BC$55))&amp;":"&amp;SUMPRODUCT((Ergebniseingabe!$AE$28:$AE$55=E49)*(Ergebniseingabe!$I$28:$I$55=F49)*(Ergebniseingabe!$AZ$28:$AZ$55)),"")</f>
        <v>1:3</v>
      </c>
    </row>
    <row r="50" spans="3:8" s="61" customFormat="1" ht="12.75">
      <c r="C50" s="61">
        <v>7</v>
      </c>
      <c r="D50" s="61" t="str">
        <f t="shared" si="10"/>
        <v>SG StörtalTSV Heiligenstedten</v>
      </c>
      <c r="E50" s="61" t="str">
        <f t="shared" si="8"/>
        <v>SG Störtal</v>
      </c>
      <c r="F50" s="61" t="str">
        <f t="shared" si="9"/>
        <v>TSV Heiligenstedten</v>
      </c>
      <c r="G50" s="103" t="str">
        <f>IF(SUMPRODUCT((Ergebniseingabe!$I$28:$I$55=E50)*(Ergebniseingabe!$AE$28:$AE$55=F50)*(ISNUMBER(Ergebniseingabe!$BC$28:$BC$55)))=1,SUMPRODUCT((Ergebniseingabe!$I$28:$I$55=E50)*(Ergebniseingabe!$AE$28:$AE$55=F50)*(Ergebniseingabe!$AZ$28:$AZ$55))&amp;":"&amp;SUMPRODUCT((Ergebniseingabe!$I$28:$I$55=E50)*(Ergebniseingabe!$AE$28:$AE$55=F50)*(Ergebniseingabe!$BC$28:$BC$55)),"")</f>
        <v>0:3</v>
      </c>
      <c r="H50" s="103">
        <f>IF(SUMPRODUCT((Ergebniseingabe!$AE$28:$AE$55=E50)*(Ergebniseingabe!$I$28:$I$55=F50)*(ISNUMBER(Ergebniseingabe!$BC$28:$BC$55)))=1,SUMPRODUCT((Ergebniseingabe!$AE$28:$AE$55=E50)*(Ergebniseingabe!$I$28:$I$55=F50)*(Ergebniseingabe!$BC$28:$BC$55))&amp;":"&amp;SUMPRODUCT((Ergebniseingabe!$AE$28:$AE$55=E50)*(Ergebniseingabe!$I$28:$I$55=F50)*(Ergebniseingabe!$AZ$28:$AZ$55)),"")</f>
      </c>
    </row>
    <row r="51" spans="3:8" s="61" customFormat="1" ht="12.75">
      <c r="C51" s="61">
        <v>8</v>
      </c>
      <c r="D51" s="61" t="str">
        <f t="shared" si="10"/>
        <v>ETSV Fortuna GlückstadtSG Breitenburg</v>
      </c>
      <c r="E51" s="61" t="str">
        <f t="shared" si="8"/>
        <v>ETSV Fortuna Glückstadt</v>
      </c>
      <c r="F51" s="61" t="str">
        <f t="shared" si="9"/>
        <v>SG Breitenburg</v>
      </c>
      <c r="G51" s="103">
        <f>IF(SUMPRODUCT((Ergebniseingabe!$I$28:$I$55=E51)*(Ergebniseingabe!$AE$28:$AE$55=F51)*(ISNUMBER(Ergebniseingabe!$BC$28:$BC$55)))=1,SUMPRODUCT((Ergebniseingabe!$I$28:$I$55=E51)*(Ergebniseingabe!$AE$28:$AE$55=F51)*(Ergebniseingabe!$AZ$28:$AZ$55))&amp;":"&amp;SUMPRODUCT((Ergebniseingabe!$I$28:$I$55=E51)*(Ergebniseingabe!$AE$28:$AE$55=F51)*(Ergebniseingabe!$BC$28:$BC$55)),"")</f>
      </c>
      <c r="H51" s="103" t="str">
        <f>IF(SUMPRODUCT((Ergebniseingabe!$AE$28:$AE$55=E51)*(Ergebniseingabe!$I$28:$I$55=F51)*(ISNUMBER(Ergebniseingabe!$BC$28:$BC$55)))=1,SUMPRODUCT((Ergebniseingabe!$AE$28:$AE$55=E51)*(Ergebniseingabe!$I$28:$I$55=F51)*(Ergebniseingabe!$BC$28:$BC$55))&amp;":"&amp;SUMPRODUCT((Ergebniseingabe!$AE$28:$AE$55=E51)*(Ergebniseingabe!$I$28:$I$55=F51)*(Ergebniseingabe!$AZ$28:$AZ$55)),"")</f>
        <v>1:0</v>
      </c>
    </row>
    <row r="52" spans="3:8" s="61" customFormat="1" ht="12.75">
      <c r="C52" s="61">
        <v>9</v>
      </c>
      <c r="D52" s="61" t="str">
        <f t="shared" si="10"/>
        <v>TSV BrokstedtSG Breitenburg</v>
      </c>
      <c r="E52" s="61" t="str">
        <f t="shared" si="8"/>
        <v>TSV Brokstedt</v>
      </c>
      <c r="F52" s="61" t="str">
        <f t="shared" si="9"/>
        <v>SG Breitenburg</v>
      </c>
      <c r="G52" s="103" t="str">
        <f>IF(SUMPRODUCT((Ergebniseingabe!$I$28:$I$55=E52)*(Ergebniseingabe!$AE$28:$AE$55=F52)*(ISNUMBER(Ergebniseingabe!$BC$28:$BC$55)))=1,SUMPRODUCT((Ergebniseingabe!$I$28:$I$55=E52)*(Ergebniseingabe!$AE$28:$AE$55=F52)*(Ergebniseingabe!$AZ$28:$AZ$55))&amp;":"&amp;SUMPRODUCT((Ergebniseingabe!$I$28:$I$55=E52)*(Ergebniseingabe!$AE$28:$AE$55=F52)*(Ergebniseingabe!$BC$28:$BC$55)),"")</f>
        <v>1:3</v>
      </c>
      <c r="H52" s="103">
        <f>IF(SUMPRODUCT((Ergebniseingabe!$AE$28:$AE$55=E52)*(Ergebniseingabe!$I$28:$I$55=F52)*(ISNUMBER(Ergebniseingabe!$BC$28:$BC$55)))=1,SUMPRODUCT((Ergebniseingabe!$AE$28:$AE$55=E52)*(Ergebniseingabe!$I$28:$I$55=F52)*(Ergebniseingabe!$BC$28:$BC$55))&amp;":"&amp;SUMPRODUCT((Ergebniseingabe!$AE$28:$AE$55=E52)*(Ergebniseingabe!$I$28:$I$55=F52)*(Ergebniseingabe!$AZ$28:$AZ$55)),"")</f>
      </c>
    </row>
    <row r="53" spans="3:8" s="61" customFormat="1" ht="12.75">
      <c r="C53" s="61">
        <v>10</v>
      </c>
      <c r="D53" s="61" t="str">
        <f t="shared" si="10"/>
        <v>Alemania WilsterSG Breitenburg</v>
      </c>
      <c r="E53" s="61" t="str">
        <f t="shared" si="8"/>
        <v>Alemania Wilster</v>
      </c>
      <c r="F53" s="61" t="str">
        <f t="shared" si="9"/>
        <v>SG Breitenburg</v>
      </c>
      <c r="G53" s="103">
        <f>IF(SUMPRODUCT((Ergebniseingabe!$I$28:$I$55=E53)*(Ergebniseingabe!$AE$28:$AE$55=F53)*(ISNUMBER(Ergebniseingabe!$BC$28:$BC$55)))=1,SUMPRODUCT((Ergebniseingabe!$I$28:$I$55=E53)*(Ergebniseingabe!$AE$28:$AE$55=F53)*(Ergebniseingabe!$AZ$28:$AZ$55))&amp;":"&amp;SUMPRODUCT((Ergebniseingabe!$I$28:$I$55=E53)*(Ergebniseingabe!$AE$28:$AE$55=F53)*(Ergebniseingabe!$BC$28:$BC$55)),"")</f>
      </c>
      <c r="H53" s="103" t="str">
        <f>IF(SUMPRODUCT((Ergebniseingabe!$AE$28:$AE$55=E53)*(Ergebniseingabe!$I$28:$I$55=F53)*(ISNUMBER(Ergebniseingabe!$BC$28:$BC$55)))=1,SUMPRODUCT((Ergebniseingabe!$AE$28:$AE$55=E53)*(Ergebniseingabe!$I$28:$I$55=F53)*(Ergebniseingabe!$BC$28:$BC$55))&amp;":"&amp;SUMPRODUCT((Ergebniseingabe!$AE$28:$AE$55=E53)*(Ergebniseingabe!$I$28:$I$55=F53)*(Ergebniseingabe!$AZ$28:$AZ$55)),"")</f>
        <v>0:1</v>
      </c>
    </row>
    <row r="54" spans="3:8" s="61" customFormat="1" ht="12.75">
      <c r="C54" s="61">
        <v>11</v>
      </c>
      <c r="D54" s="61" t="str">
        <f t="shared" si="10"/>
        <v>TSV OldendorfSG Breitenburg</v>
      </c>
      <c r="E54" s="61" t="str">
        <f t="shared" si="8"/>
        <v>TSV Oldendorf</v>
      </c>
      <c r="F54" s="61" t="str">
        <f t="shared" si="9"/>
        <v>SG Breitenburg</v>
      </c>
      <c r="G54" s="103" t="str">
        <f>IF(SUMPRODUCT((Ergebniseingabe!$I$28:$I$55=E54)*(Ergebniseingabe!$AE$28:$AE$55=F54)*(ISNUMBER(Ergebniseingabe!$BC$28:$BC$55)))=1,SUMPRODUCT((Ergebniseingabe!$I$28:$I$55=E54)*(Ergebniseingabe!$AE$28:$AE$55=F54)*(Ergebniseingabe!$AZ$28:$AZ$55))&amp;":"&amp;SUMPRODUCT((Ergebniseingabe!$I$28:$I$55=E54)*(Ergebniseingabe!$AE$28:$AE$55=F54)*(Ergebniseingabe!$BC$28:$BC$55)),"")</f>
        <v>0:3</v>
      </c>
      <c r="H54" s="103">
        <f>IF(SUMPRODUCT((Ergebniseingabe!$AE$28:$AE$55=E54)*(Ergebniseingabe!$I$28:$I$55=F54)*(ISNUMBER(Ergebniseingabe!$BC$28:$BC$55)))=1,SUMPRODUCT((Ergebniseingabe!$AE$28:$AE$55=E54)*(Ergebniseingabe!$I$28:$I$55=F54)*(Ergebniseingabe!$BC$28:$BC$55))&amp;":"&amp;SUMPRODUCT((Ergebniseingabe!$AE$28:$AE$55=E54)*(Ergebniseingabe!$I$28:$I$55=F54)*(Ergebniseingabe!$AZ$28:$AZ$55)),"")</f>
      </c>
    </row>
    <row r="55" spans="3:8" s="61" customFormat="1" ht="12.75">
      <c r="C55" s="61">
        <v>12</v>
      </c>
      <c r="D55" s="61" t="str">
        <f t="shared" si="10"/>
        <v>MTSV HohenwestedtSG Breitenburg</v>
      </c>
      <c r="E55" s="61" t="str">
        <f t="shared" si="8"/>
        <v>MTSV Hohenwestedt</v>
      </c>
      <c r="F55" s="61" t="str">
        <f t="shared" si="9"/>
        <v>SG Breitenburg</v>
      </c>
      <c r="G55" s="103">
        <f>IF(SUMPRODUCT((Ergebniseingabe!$I$28:$I$55=E55)*(Ergebniseingabe!$AE$28:$AE$55=F55)*(ISNUMBER(Ergebniseingabe!$BC$28:$BC$55)))=1,SUMPRODUCT((Ergebniseingabe!$I$28:$I$55=E55)*(Ergebniseingabe!$AE$28:$AE$55=F55)*(Ergebniseingabe!$AZ$28:$AZ$55))&amp;":"&amp;SUMPRODUCT((Ergebniseingabe!$I$28:$I$55=E55)*(Ergebniseingabe!$AE$28:$AE$55=F55)*(Ergebniseingabe!$BC$28:$BC$55)),"")</f>
      </c>
      <c r="H55" s="103" t="str">
        <f>IF(SUMPRODUCT((Ergebniseingabe!$AE$28:$AE$55=E55)*(Ergebniseingabe!$I$28:$I$55=F55)*(ISNUMBER(Ergebniseingabe!$BC$28:$BC$55)))=1,SUMPRODUCT((Ergebniseingabe!$AE$28:$AE$55=E55)*(Ergebniseingabe!$I$28:$I$55=F55)*(Ergebniseingabe!$BC$28:$BC$55))&amp;":"&amp;SUMPRODUCT((Ergebniseingabe!$AE$28:$AE$55=E55)*(Ergebniseingabe!$I$28:$I$55=F55)*(Ergebniseingabe!$AZ$28:$AZ$55)),"")</f>
        <v>3:0</v>
      </c>
    </row>
    <row r="56" spans="3:8" s="61" customFormat="1" ht="12.75">
      <c r="C56" s="61">
        <v>13</v>
      </c>
      <c r="D56" s="61" t="str">
        <f t="shared" si="10"/>
        <v>SG StörtalSG Breitenburg</v>
      </c>
      <c r="E56" s="61" t="str">
        <f t="shared" si="8"/>
        <v>SG Störtal</v>
      </c>
      <c r="F56" s="61" t="str">
        <f t="shared" si="9"/>
        <v>SG Breitenburg</v>
      </c>
      <c r="G56" s="103">
        <f>IF(SUMPRODUCT((Ergebniseingabe!$I$28:$I$55=E56)*(Ergebniseingabe!$AE$28:$AE$55=F56)*(ISNUMBER(Ergebniseingabe!$BC$28:$BC$55)))=1,SUMPRODUCT((Ergebniseingabe!$I$28:$I$55=E56)*(Ergebniseingabe!$AE$28:$AE$55=F56)*(Ergebniseingabe!$AZ$28:$AZ$55))&amp;":"&amp;SUMPRODUCT((Ergebniseingabe!$I$28:$I$55=E56)*(Ergebniseingabe!$AE$28:$AE$55=F56)*(Ergebniseingabe!$BC$28:$BC$55)),"")</f>
      </c>
      <c r="H56" s="103" t="str">
        <f>IF(SUMPRODUCT((Ergebniseingabe!$AE$28:$AE$55=E56)*(Ergebniseingabe!$I$28:$I$55=F56)*(ISNUMBER(Ergebniseingabe!$BC$28:$BC$55)))=1,SUMPRODUCT((Ergebniseingabe!$AE$28:$AE$55=E56)*(Ergebniseingabe!$I$28:$I$55=F56)*(Ergebniseingabe!$BC$28:$BC$55))&amp;":"&amp;SUMPRODUCT((Ergebniseingabe!$AE$28:$AE$55=E56)*(Ergebniseingabe!$I$28:$I$55=F56)*(Ergebniseingabe!$AZ$28:$AZ$55)),"")</f>
        <v>0:1</v>
      </c>
    </row>
    <row r="57" spans="3:8" s="61" customFormat="1" ht="12.75">
      <c r="C57" s="61">
        <v>14</v>
      </c>
      <c r="D57" s="61" t="str">
        <f t="shared" si="10"/>
        <v>TSV BrokstedtETSV Fortuna Glückstadt</v>
      </c>
      <c r="E57" s="61" t="str">
        <f t="shared" si="8"/>
        <v>TSV Brokstedt</v>
      </c>
      <c r="F57" s="61" t="str">
        <f t="shared" si="9"/>
        <v>ETSV Fortuna Glückstadt</v>
      </c>
      <c r="G57" s="103">
        <f>IF(SUMPRODUCT((Ergebniseingabe!$I$28:$I$55=E57)*(Ergebniseingabe!$AE$28:$AE$55=F57)*(ISNUMBER(Ergebniseingabe!$BC$28:$BC$55)))=1,SUMPRODUCT((Ergebniseingabe!$I$28:$I$55=E57)*(Ergebniseingabe!$AE$28:$AE$55=F57)*(Ergebniseingabe!$AZ$28:$AZ$55))&amp;":"&amp;SUMPRODUCT((Ergebniseingabe!$I$28:$I$55=E57)*(Ergebniseingabe!$AE$28:$AE$55=F57)*(Ergebniseingabe!$BC$28:$BC$55)),"")</f>
      </c>
      <c r="H57" s="103" t="str">
        <f>IF(SUMPRODUCT((Ergebniseingabe!$AE$28:$AE$55=E57)*(Ergebniseingabe!$I$28:$I$55=F57)*(ISNUMBER(Ergebniseingabe!$BC$28:$BC$55)))=1,SUMPRODUCT((Ergebniseingabe!$AE$28:$AE$55=E57)*(Ergebniseingabe!$I$28:$I$55=F57)*(Ergebniseingabe!$BC$28:$BC$55))&amp;":"&amp;SUMPRODUCT((Ergebniseingabe!$AE$28:$AE$55=E57)*(Ergebniseingabe!$I$28:$I$55=F57)*(Ergebniseingabe!$AZ$28:$AZ$55)),"")</f>
        <v>1:1</v>
      </c>
    </row>
    <row r="58" spans="3:8" s="61" customFormat="1" ht="12.75">
      <c r="C58" s="61">
        <v>15</v>
      </c>
      <c r="D58" s="61" t="str">
        <f t="shared" si="10"/>
        <v>Alemania WilsterETSV Fortuna Glückstadt</v>
      </c>
      <c r="E58" s="61" t="str">
        <f t="shared" si="8"/>
        <v>Alemania Wilster</v>
      </c>
      <c r="F58" s="61" t="str">
        <f t="shared" si="9"/>
        <v>ETSV Fortuna Glückstadt</v>
      </c>
      <c r="G58" s="103" t="str">
        <f>IF(SUMPRODUCT((Ergebniseingabe!$I$28:$I$55=E58)*(Ergebniseingabe!$AE$28:$AE$55=F58)*(ISNUMBER(Ergebniseingabe!$BC$28:$BC$55)))=1,SUMPRODUCT((Ergebniseingabe!$I$28:$I$55=E58)*(Ergebniseingabe!$AE$28:$AE$55=F58)*(Ergebniseingabe!$AZ$28:$AZ$55))&amp;":"&amp;SUMPRODUCT((Ergebniseingabe!$I$28:$I$55=E58)*(Ergebniseingabe!$AE$28:$AE$55=F58)*(Ergebniseingabe!$BC$28:$BC$55)),"")</f>
        <v>1:0</v>
      </c>
      <c r="H58" s="103">
        <f>IF(SUMPRODUCT((Ergebniseingabe!$AE$28:$AE$55=E58)*(Ergebniseingabe!$I$28:$I$55=F58)*(ISNUMBER(Ergebniseingabe!$BC$28:$BC$55)))=1,SUMPRODUCT((Ergebniseingabe!$AE$28:$AE$55=E58)*(Ergebniseingabe!$I$28:$I$55=F58)*(Ergebniseingabe!$BC$28:$BC$55))&amp;":"&amp;SUMPRODUCT((Ergebniseingabe!$AE$28:$AE$55=E58)*(Ergebniseingabe!$I$28:$I$55=F58)*(Ergebniseingabe!$AZ$28:$AZ$55)),"")</f>
      </c>
    </row>
    <row r="59" spans="3:8" s="61" customFormat="1" ht="12.75">
      <c r="C59" s="61">
        <v>16</v>
      </c>
      <c r="D59" s="61" t="str">
        <f t="shared" si="10"/>
        <v>TSV OldendorfETSV Fortuna Glückstadt</v>
      </c>
      <c r="E59" s="61" t="str">
        <f t="shared" si="8"/>
        <v>TSV Oldendorf</v>
      </c>
      <c r="F59" s="61" t="str">
        <f t="shared" si="9"/>
        <v>ETSV Fortuna Glückstadt</v>
      </c>
      <c r="G59" s="103">
        <f>IF(SUMPRODUCT((Ergebniseingabe!$I$28:$I$55=E59)*(Ergebniseingabe!$AE$28:$AE$55=F59)*(ISNUMBER(Ergebniseingabe!$BC$28:$BC$55)))=1,SUMPRODUCT((Ergebniseingabe!$I$28:$I$55=E59)*(Ergebniseingabe!$AE$28:$AE$55=F59)*(Ergebniseingabe!$AZ$28:$AZ$55))&amp;":"&amp;SUMPRODUCT((Ergebniseingabe!$I$28:$I$55=E59)*(Ergebniseingabe!$AE$28:$AE$55=F59)*(Ergebniseingabe!$BC$28:$BC$55)),"")</f>
      </c>
      <c r="H59" s="103" t="str">
        <f>IF(SUMPRODUCT((Ergebniseingabe!$AE$28:$AE$55=E59)*(Ergebniseingabe!$I$28:$I$55=F59)*(ISNUMBER(Ergebniseingabe!$BC$28:$BC$55)))=1,SUMPRODUCT((Ergebniseingabe!$AE$28:$AE$55=E59)*(Ergebniseingabe!$I$28:$I$55=F59)*(Ergebniseingabe!$BC$28:$BC$55))&amp;":"&amp;SUMPRODUCT((Ergebniseingabe!$AE$28:$AE$55=E59)*(Ergebniseingabe!$I$28:$I$55=F59)*(Ergebniseingabe!$AZ$28:$AZ$55)),"")</f>
        <v>1:4</v>
      </c>
    </row>
    <row r="60" spans="3:8" s="61" customFormat="1" ht="12.75">
      <c r="C60" s="61">
        <v>17</v>
      </c>
      <c r="D60" s="61" t="str">
        <f t="shared" si="10"/>
        <v>MTSV HohenwestedtETSV Fortuna Glückstadt</v>
      </c>
      <c r="E60" s="61" t="str">
        <f t="shared" si="8"/>
        <v>MTSV Hohenwestedt</v>
      </c>
      <c r="F60" s="61" t="str">
        <f t="shared" si="9"/>
        <v>ETSV Fortuna Glückstadt</v>
      </c>
      <c r="G60" s="103" t="str">
        <f>IF(SUMPRODUCT((Ergebniseingabe!$I$28:$I$55=E60)*(Ergebniseingabe!$AE$28:$AE$55=F60)*(ISNUMBER(Ergebniseingabe!$BC$28:$BC$55)))=1,SUMPRODUCT((Ergebniseingabe!$I$28:$I$55=E60)*(Ergebniseingabe!$AE$28:$AE$55=F60)*(Ergebniseingabe!$AZ$28:$AZ$55))&amp;":"&amp;SUMPRODUCT((Ergebniseingabe!$I$28:$I$55=E60)*(Ergebniseingabe!$AE$28:$AE$55=F60)*(Ergebniseingabe!$BC$28:$BC$55)),"")</f>
        <v>1:0</v>
      </c>
      <c r="H60" s="103">
        <f>IF(SUMPRODUCT((Ergebniseingabe!$AE$28:$AE$55=E60)*(Ergebniseingabe!$I$28:$I$55=F60)*(ISNUMBER(Ergebniseingabe!$BC$28:$BC$55)))=1,SUMPRODUCT((Ergebniseingabe!$AE$28:$AE$55=E60)*(Ergebniseingabe!$I$28:$I$55=F60)*(Ergebniseingabe!$BC$28:$BC$55))&amp;":"&amp;SUMPRODUCT((Ergebniseingabe!$AE$28:$AE$55=E60)*(Ergebniseingabe!$I$28:$I$55=F60)*(Ergebniseingabe!$AZ$28:$AZ$55)),"")</f>
      </c>
    </row>
    <row r="61" spans="3:8" s="61" customFormat="1" ht="12.75">
      <c r="C61" s="61">
        <v>18</v>
      </c>
      <c r="D61" s="61" t="str">
        <f t="shared" si="10"/>
        <v>SG StörtalETSV Fortuna Glückstadt</v>
      </c>
      <c r="E61" s="61" t="str">
        <f t="shared" si="8"/>
        <v>SG Störtal</v>
      </c>
      <c r="F61" s="61" t="str">
        <f t="shared" si="9"/>
        <v>ETSV Fortuna Glückstadt</v>
      </c>
      <c r="G61" s="103">
        <f>IF(SUMPRODUCT((Ergebniseingabe!$I$28:$I$55=E61)*(Ergebniseingabe!$AE$28:$AE$55=F61)*(ISNUMBER(Ergebniseingabe!$BC$28:$BC$55)))=1,SUMPRODUCT((Ergebniseingabe!$I$28:$I$55=E61)*(Ergebniseingabe!$AE$28:$AE$55=F61)*(Ergebniseingabe!$AZ$28:$AZ$55))&amp;":"&amp;SUMPRODUCT((Ergebniseingabe!$I$28:$I$55=E61)*(Ergebniseingabe!$AE$28:$AE$55=F61)*(Ergebniseingabe!$BC$28:$BC$55)),"")</f>
      </c>
      <c r="H61" s="103" t="str">
        <f>IF(SUMPRODUCT((Ergebniseingabe!$AE$28:$AE$55=E61)*(Ergebniseingabe!$I$28:$I$55=F61)*(ISNUMBER(Ergebniseingabe!$BC$28:$BC$55)))=1,SUMPRODUCT((Ergebniseingabe!$AE$28:$AE$55=E61)*(Ergebniseingabe!$I$28:$I$55=F61)*(Ergebniseingabe!$BC$28:$BC$55))&amp;":"&amp;SUMPRODUCT((Ergebniseingabe!$AE$28:$AE$55=E61)*(Ergebniseingabe!$I$28:$I$55=F61)*(Ergebniseingabe!$AZ$28:$AZ$55)),"")</f>
        <v>0:1</v>
      </c>
    </row>
    <row r="62" spans="3:8" s="61" customFormat="1" ht="12.75">
      <c r="C62" s="61">
        <v>19</v>
      </c>
      <c r="D62" s="61" t="str">
        <f t="shared" si="10"/>
        <v>Alemania WilsterTSV Brokstedt</v>
      </c>
      <c r="E62" s="61" t="str">
        <f t="shared" si="8"/>
        <v>Alemania Wilster</v>
      </c>
      <c r="F62" s="61" t="str">
        <f t="shared" si="9"/>
        <v>TSV Brokstedt</v>
      </c>
      <c r="G62" s="103" t="str">
        <f>IF(SUMPRODUCT((Ergebniseingabe!$I$28:$I$55=E62)*(Ergebniseingabe!$AE$28:$AE$55=F62)*(ISNUMBER(Ergebniseingabe!$BC$28:$BC$55)))=1,SUMPRODUCT((Ergebniseingabe!$I$28:$I$55=E62)*(Ergebniseingabe!$AE$28:$AE$55=F62)*(Ergebniseingabe!$AZ$28:$AZ$55))&amp;":"&amp;SUMPRODUCT((Ergebniseingabe!$I$28:$I$55=E62)*(Ergebniseingabe!$AE$28:$AE$55=F62)*(Ergebniseingabe!$BC$28:$BC$55)),"")</f>
        <v>4:1</v>
      </c>
      <c r="H62" s="103">
        <f>IF(SUMPRODUCT((Ergebniseingabe!$AE$28:$AE$55=E62)*(Ergebniseingabe!$I$28:$I$55=F62)*(ISNUMBER(Ergebniseingabe!$BC$28:$BC$55)))=1,SUMPRODUCT((Ergebniseingabe!$AE$28:$AE$55=E62)*(Ergebniseingabe!$I$28:$I$55=F62)*(Ergebniseingabe!$BC$28:$BC$55))&amp;":"&amp;SUMPRODUCT((Ergebniseingabe!$AE$28:$AE$55=E62)*(Ergebniseingabe!$I$28:$I$55=F62)*(Ergebniseingabe!$AZ$28:$AZ$55)),"")</f>
      </c>
    </row>
    <row r="63" spans="3:8" s="61" customFormat="1" ht="12.75">
      <c r="C63" s="61">
        <v>20</v>
      </c>
      <c r="D63" s="61" t="str">
        <f t="shared" si="10"/>
        <v>TSV OldendorfTSV Brokstedt</v>
      </c>
      <c r="E63" s="61" t="str">
        <f t="shared" si="8"/>
        <v>TSV Oldendorf</v>
      </c>
      <c r="F63" s="61" t="str">
        <f t="shared" si="9"/>
        <v>TSV Brokstedt</v>
      </c>
      <c r="G63" s="103">
        <f>IF(SUMPRODUCT((Ergebniseingabe!$I$28:$I$55=E63)*(Ergebniseingabe!$AE$28:$AE$55=F63)*(ISNUMBER(Ergebniseingabe!$BC$28:$BC$55)))=1,SUMPRODUCT((Ergebniseingabe!$I$28:$I$55=E63)*(Ergebniseingabe!$AE$28:$AE$55=F63)*(Ergebniseingabe!$AZ$28:$AZ$55))&amp;":"&amp;SUMPRODUCT((Ergebniseingabe!$I$28:$I$55=E63)*(Ergebniseingabe!$AE$28:$AE$55=F63)*(Ergebniseingabe!$BC$28:$BC$55)),"")</f>
      </c>
      <c r="H63" s="103" t="str">
        <f>IF(SUMPRODUCT((Ergebniseingabe!$AE$28:$AE$55=E63)*(Ergebniseingabe!$I$28:$I$55=F63)*(ISNUMBER(Ergebniseingabe!$BC$28:$BC$55)))=1,SUMPRODUCT((Ergebniseingabe!$AE$28:$AE$55=E63)*(Ergebniseingabe!$I$28:$I$55=F63)*(Ergebniseingabe!$BC$28:$BC$55))&amp;":"&amp;SUMPRODUCT((Ergebniseingabe!$AE$28:$AE$55=E63)*(Ergebniseingabe!$I$28:$I$55=F63)*(Ergebniseingabe!$AZ$28:$AZ$55)),"")</f>
        <v>1:0</v>
      </c>
    </row>
    <row r="64" spans="3:8" s="61" customFormat="1" ht="12.75">
      <c r="C64" s="61">
        <v>21</v>
      </c>
      <c r="D64" s="61" t="str">
        <f t="shared" si="10"/>
        <v>MTSV HohenwestedtTSV Brokstedt</v>
      </c>
      <c r="E64" s="61" t="str">
        <f t="shared" si="8"/>
        <v>MTSV Hohenwestedt</v>
      </c>
      <c r="F64" s="61" t="str">
        <f t="shared" si="9"/>
        <v>TSV Brokstedt</v>
      </c>
      <c r="G64" s="103">
        <f>IF(SUMPRODUCT((Ergebniseingabe!$I$28:$I$55=E64)*(Ergebniseingabe!$AE$28:$AE$55=F64)*(ISNUMBER(Ergebniseingabe!$BC$28:$BC$55)))=1,SUMPRODUCT((Ergebniseingabe!$I$28:$I$55=E64)*(Ergebniseingabe!$AE$28:$AE$55=F64)*(Ergebniseingabe!$AZ$28:$AZ$55))&amp;":"&amp;SUMPRODUCT((Ergebniseingabe!$I$28:$I$55=E64)*(Ergebniseingabe!$AE$28:$AE$55=F64)*(Ergebniseingabe!$BC$28:$BC$55)),"")</f>
      </c>
      <c r="H64" s="103" t="str">
        <f>IF(SUMPRODUCT((Ergebniseingabe!$AE$28:$AE$55=E64)*(Ergebniseingabe!$I$28:$I$55=F64)*(ISNUMBER(Ergebniseingabe!$BC$28:$BC$55)))=1,SUMPRODUCT((Ergebniseingabe!$AE$28:$AE$55=E64)*(Ergebniseingabe!$I$28:$I$55=F64)*(Ergebniseingabe!$BC$28:$BC$55))&amp;":"&amp;SUMPRODUCT((Ergebniseingabe!$AE$28:$AE$55=E64)*(Ergebniseingabe!$I$28:$I$55=F64)*(Ergebniseingabe!$AZ$28:$AZ$55)),"")</f>
        <v>2:0</v>
      </c>
    </row>
    <row r="65" spans="3:8" s="61" customFormat="1" ht="12.75">
      <c r="C65" s="61">
        <v>22</v>
      </c>
      <c r="D65" s="61" t="str">
        <f t="shared" si="10"/>
        <v>SG StörtalTSV Brokstedt</v>
      </c>
      <c r="E65" s="61" t="str">
        <f t="shared" si="8"/>
        <v>SG Störtal</v>
      </c>
      <c r="F65" s="61" t="str">
        <f t="shared" si="9"/>
        <v>TSV Brokstedt</v>
      </c>
      <c r="G65" s="103" t="str">
        <f>IF(SUMPRODUCT((Ergebniseingabe!$I$28:$I$55=E65)*(Ergebniseingabe!$AE$28:$AE$55=F65)*(ISNUMBER(Ergebniseingabe!$BC$28:$BC$55)))=1,SUMPRODUCT((Ergebniseingabe!$I$28:$I$55=E65)*(Ergebniseingabe!$AE$28:$AE$55=F65)*(Ergebniseingabe!$AZ$28:$AZ$55))&amp;":"&amp;SUMPRODUCT((Ergebniseingabe!$I$28:$I$55=E65)*(Ergebniseingabe!$AE$28:$AE$55=F65)*(Ergebniseingabe!$BC$28:$BC$55)),"")</f>
        <v>1:0</v>
      </c>
      <c r="H65" s="103">
        <f>IF(SUMPRODUCT((Ergebniseingabe!$AE$28:$AE$55=E65)*(Ergebniseingabe!$I$28:$I$55=F65)*(ISNUMBER(Ergebniseingabe!$BC$28:$BC$55)))=1,SUMPRODUCT((Ergebniseingabe!$AE$28:$AE$55=E65)*(Ergebniseingabe!$I$28:$I$55=F65)*(Ergebniseingabe!$BC$28:$BC$55))&amp;":"&amp;SUMPRODUCT((Ergebniseingabe!$AE$28:$AE$55=E65)*(Ergebniseingabe!$I$28:$I$55=F65)*(Ergebniseingabe!$AZ$28:$AZ$55)),"")</f>
      </c>
    </row>
    <row r="66" spans="3:8" s="61" customFormat="1" ht="12.75">
      <c r="C66" s="61">
        <v>23</v>
      </c>
      <c r="D66" s="61" t="str">
        <f t="shared" si="10"/>
        <v>TSV OldendorfAlemania Wilster</v>
      </c>
      <c r="E66" s="61" t="str">
        <f t="shared" si="8"/>
        <v>TSV Oldendorf</v>
      </c>
      <c r="F66" s="61" t="str">
        <f t="shared" si="9"/>
        <v>Alemania Wilster</v>
      </c>
      <c r="G66" s="103">
        <f>IF(SUMPRODUCT((Ergebniseingabe!$I$28:$I$55=E66)*(Ergebniseingabe!$AE$28:$AE$55=F66)*(ISNUMBER(Ergebniseingabe!$BC$28:$BC$55)))=1,SUMPRODUCT((Ergebniseingabe!$I$28:$I$55=E66)*(Ergebniseingabe!$AE$28:$AE$55=F66)*(Ergebniseingabe!$AZ$28:$AZ$55))&amp;":"&amp;SUMPRODUCT((Ergebniseingabe!$I$28:$I$55=E66)*(Ergebniseingabe!$AE$28:$AE$55=F66)*(Ergebniseingabe!$BC$28:$BC$55)),"")</f>
      </c>
      <c r="H66" s="103" t="str">
        <f>IF(SUMPRODUCT((Ergebniseingabe!$AE$28:$AE$55=E66)*(Ergebniseingabe!$I$28:$I$55=F66)*(ISNUMBER(Ergebniseingabe!$BC$28:$BC$55)))=1,SUMPRODUCT((Ergebniseingabe!$AE$28:$AE$55=E66)*(Ergebniseingabe!$I$28:$I$55=F66)*(Ergebniseingabe!$BC$28:$BC$55))&amp;":"&amp;SUMPRODUCT((Ergebniseingabe!$AE$28:$AE$55=E66)*(Ergebniseingabe!$I$28:$I$55=F66)*(Ergebniseingabe!$AZ$28:$AZ$55)),"")</f>
        <v>1:2</v>
      </c>
    </row>
    <row r="67" spans="3:8" s="61" customFormat="1" ht="12.75">
      <c r="C67" s="61">
        <v>24</v>
      </c>
      <c r="D67" s="61" t="str">
        <f t="shared" si="10"/>
        <v>MTSV HohenwestedtAlemania Wilster</v>
      </c>
      <c r="E67" s="61" t="str">
        <f t="shared" si="8"/>
        <v>MTSV Hohenwestedt</v>
      </c>
      <c r="F67" s="61" t="str">
        <f t="shared" si="9"/>
        <v>Alemania Wilster</v>
      </c>
      <c r="G67" s="103" t="str">
        <f>IF(SUMPRODUCT((Ergebniseingabe!$I$28:$I$55=E67)*(Ergebniseingabe!$AE$28:$AE$55=F67)*(ISNUMBER(Ergebniseingabe!$BC$28:$BC$55)))=1,SUMPRODUCT((Ergebniseingabe!$I$28:$I$55=E67)*(Ergebniseingabe!$AE$28:$AE$55=F67)*(Ergebniseingabe!$AZ$28:$AZ$55))&amp;":"&amp;SUMPRODUCT((Ergebniseingabe!$I$28:$I$55=E67)*(Ergebniseingabe!$AE$28:$AE$55=F67)*(Ergebniseingabe!$BC$28:$BC$55)),"")</f>
        <v>3:0</v>
      </c>
      <c r="H67" s="103">
        <f>IF(SUMPRODUCT((Ergebniseingabe!$AE$28:$AE$55=E67)*(Ergebniseingabe!$I$28:$I$55=F67)*(ISNUMBER(Ergebniseingabe!$BC$28:$BC$55)))=1,SUMPRODUCT((Ergebniseingabe!$AE$28:$AE$55=E67)*(Ergebniseingabe!$I$28:$I$55=F67)*(Ergebniseingabe!$BC$28:$BC$55))&amp;":"&amp;SUMPRODUCT((Ergebniseingabe!$AE$28:$AE$55=E67)*(Ergebniseingabe!$I$28:$I$55=F67)*(Ergebniseingabe!$AZ$28:$AZ$55)),"")</f>
      </c>
    </row>
    <row r="68" spans="3:8" s="61" customFormat="1" ht="12.75">
      <c r="C68" s="61">
        <v>25</v>
      </c>
      <c r="D68" s="61" t="str">
        <f t="shared" si="10"/>
        <v>SG StörtalAlemania Wilster</v>
      </c>
      <c r="E68" s="61" t="str">
        <f t="shared" si="8"/>
        <v>SG Störtal</v>
      </c>
      <c r="F68" s="61" t="str">
        <f t="shared" si="9"/>
        <v>Alemania Wilster</v>
      </c>
      <c r="G68" s="103" t="str">
        <f>IF(SUMPRODUCT((Ergebniseingabe!$I$28:$I$55=E68)*(Ergebniseingabe!$AE$28:$AE$55=F68)*(ISNUMBER(Ergebniseingabe!$BC$28:$BC$55)))=1,SUMPRODUCT((Ergebniseingabe!$I$28:$I$55=E68)*(Ergebniseingabe!$AE$28:$AE$55=F68)*(Ergebniseingabe!$AZ$28:$AZ$55))&amp;":"&amp;SUMPRODUCT((Ergebniseingabe!$I$28:$I$55=E68)*(Ergebniseingabe!$AE$28:$AE$55=F68)*(Ergebniseingabe!$BC$28:$BC$55)),"")</f>
        <v>0:2</v>
      </c>
      <c r="H68" s="103">
        <f>IF(SUMPRODUCT((Ergebniseingabe!$AE$28:$AE$55=E68)*(Ergebniseingabe!$I$28:$I$55=F68)*(ISNUMBER(Ergebniseingabe!$BC$28:$BC$55)))=1,SUMPRODUCT((Ergebniseingabe!$AE$28:$AE$55=E68)*(Ergebniseingabe!$I$28:$I$55=F68)*(Ergebniseingabe!$BC$28:$BC$55))&amp;":"&amp;SUMPRODUCT((Ergebniseingabe!$AE$28:$AE$55=E68)*(Ergebniseingabe!$I$28:$I$55=F68)*(Ergebniseingabe!$AZ$28:$AZ$55)),"")</f>
      </c>
    </row>
    <row r="69" spans="3:8" s="61" customFormat="1" ht="12.75">
      <c r="C69" s="61">
        <v>26</v>
      </c>
      <c r="D69" s="61" t="str">
        <f t="shared" si="10"/>
        <v>MTSV HohenwestedtTSV Oldendorf</v>
      </c>
      <c r="E69" s="61" t="str">
        <f t="shared" si="8"/>
        <v>MTSV Hohenwestedt</v>
      </c>
      <c r="F69" s="61" t="str">
        <f t="shared" si="9"/>
        <v>TSV Oldendorf</v>
      </c>
      <c r="G69" s="103">
        <f>IF(SUMPRODUCT((Ergebniseingabe!$I$28:$I$55=E69)*(Ergebniseingabe!$AE$28:$AE$55=F69)*(ISNUMBER(Ergebniseingabe!$BC$28:$BC$55)))=1,SUMPRODUCT((Ergebniseingabe!$I$28:$I$55=E69)*(Ergebniseingabe!$AE$28:$AE$55=F69)*(Ergebniseingabe!$AZ$28:$AZ$55))&amp;":"&amp;SUMPRODUCT((Ergebniseingabe!$I$28:$I$55=E69)*(Ergebniseingabe!$AE$28:$AE$55=F69)*(Ergebniseingabe!$BC$28:$BC$55)),"")</f>
      </c>
      <c r="H69" s="103" t="str">
        <f>IF(SUMPRODUCT((Ergebniseingabe!$AE$28:$AE$55=E69)*(Ergebniseingabe!$I$28:$I$55=F69)*(ISNUMBER(Ergebniseingabe!$BC$28:$BC$55)))=1,SUMPRODUCT((Ergebniseingabe!$AE$28:$AE$55=E69)*(Ergebniseingabe!$I$28:$I$55=F69)*(Ergebniseingabe!$BC$28:$BC$55))&amp;":"&amp;SUMPRODUCT((Ergebniseingabe!$AE$28:$AE$55=E69)*(Ergebniseingabe!$I$28:$I$55=F69)*(Ergebniseingabe!$AZ$28:$AZ$55)),"")</f>
        <v>3:0</v>
      </c>
    </row>
    <row r="70" spans="3:8" s="61" customFormat="1" ht="12.75">
      <c r="C70" s="61">
        <v>27</v>
      </c>
      <c r="D70" s="61" t="str">
        <f t="shared" si="10"/>
        <v>SG StörtalTSV Oldendorf</v>
      </c>
      <c r="E70" s="61" t="str">
        <f t="shared" si="8"/>
        <v>SG Störtal</v>
      </c>
      <c r="F70" s="61" t="str">
        <f t="shared" si="9"/>
        <v>TSV Oldendorf</v>
      </c>
      <c r="G70" s="103">
        <f>IF(SUMPRODUCT((Ergebniseingabe!$I$28:$I$55=E70)*(Ergebniseingabe!$AE$28:$AE$55=F70)*(ISNUMBER(Ergebniseingabe!$BC$28:$BC$55)))=1,SUMPRODUCT((Ergebniseingabe!$I$28:$I$55=E70)*(Ergebniseingabe!$AE$28:$AE$55=F70)*(Ergebniseingabe!$AZ$28:$AZ$55))&amp;":"&amp;SUMPRODUCT((Ergebniseingabe!$I$28:$I$55=E70)*(Ergebniseingabe!$AE$28:$AE$55=F70)*(Ergebniseingabe!$BC$28:$BC$55)),"")</f>
      </c>
      <c r="H70" s="103" t="str">
        <f>IF(SUMPRODUCT((Ergebniseingabe!$AE$28:$AE$55=E70)*(Ergebniseingabe!$I$28:$I$55=F70)*(ISNUMBER(Ergebniseingabe!$BC$28:$BC$55)))=1,SUMPRODUCT((Ergebniseingabe!$AE$28:$AE$55=E70)*(Ergebniseingabe!$I$28:$I$55=F70)*(Ergebniseingabe!$BC$28:$BC$55))&amp;":"&amp;SUMPRODUCT((Ergebniseingabe!$AE$28:$AE$55=E70)*(Ergebniseingabe!$I$28:$I$55=F70)*(Ergebniseingabe!$AZ$28:$AZ$55)),"")</f>
        <v>2:0</v>
      </c>
    </row>
    <row r="71" spans="3:8" s="61" customFormat="1" ht="12.75">
      <c r="C71" s="61">
        <v>28</v>
      </c>
      <c r="D71" s="61" t="str">
        <f t="shared" si="10"/>
        <v>SG StörtalMTSV Hohenwestedt</v>
      </c>
      <c r="E71" s="61" t="str">
        <f t="shared" si="8"/>
        <v>SG Störtal</v>
      </c>
      <c r="F71" s="61" t="str">
        <f t="shared" si="9"/>
        <v>MTSV Hohenwestedt</v>
      </c>
      <c r="G71" s="103">
        <f>IF(SUMPRODUCT((Ergebniseingabe!$I$28:$I$55=E71)*(Ergebniseingabe!$AE$28:$AE$55=F71)*(ISNUMBER(Ergebniseingabe!$BC$28:$BC$55)))=1,SUMPRODUCT((Ergebniseingabe!$I$28:$I$55=E71)*(Ergebniseingabe!$AE$28:$AE$55=F71)*(Ergebniseingabe!$AZ$28:$AZ$55))&amp;":"&amp;SUMPRODUCT((Ergebniseingabe!$I$28:$I$55=E71)*(Ergebniseingabe!$AE$28:$AE$55=F71)*(Ergebniseingabe!$BC$28:$BC$55)),"")</f>
      </c>
      <c r="H71" s="103" t="str">
        <f>IF(SUMPRODUCT((Ergebniseingabe!$AE$28:$AE$55=E71)*(Ergebniseingabe!$I$28:$I$55=F71)*(ISNUMBER(Ergebniseingabe!$BC$28:$BC$55)))=1,SUMPRODUCT((Ergebniseingabe!$AE$28:$AE$55=E71)*(Ergebniseingabe!$I$28:$I$55=F71)*(Ergebniseingabe!$BC$28:$BC$55))&amp;":"&amp;SUMPRODUCT((Ergebniseingabe!$AE$28:$AE$55=E71)*(Ergebniseingabe!$I$28:$I$55=F71)*(Ergebniseingabe!$AZ$28:$AZ$55)),"")</f>
        <v>0:2</v>
      </c>
    </row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Timmermann</dc:creator>
  <cp:keywords/>
  <dc:description/>
  <cp:lastModifiedBy>Timmermann</cp:lastModifiedBy>
  <dcterms:created xsi:type="dcterms:W3CDTF">2016-01-17T10:52:23Z</dcterms:created>
  <dcterms:modified xsi:type="dcterms:W3CDTF">2016-01-17T14:25:01Z</dcterms:modified>
  <cp:category/>
  <cp:version/>
  <cp:contentType/>
  <cp:contentStatus/>
</cp:coreProperties>
</file>